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20955" windowHeight="10740" activeTab="1"/>
  </bookViews>
  <sheets>
    <sheet name="Title" sheetId="1" r:id="rId1"/>
    <sheet name="AA-Maxi" sheetId="2" r:id="rId2"/>
    <sheet name="AA-Medium" sheetId="3" r:id="rId3"/>
    <sheet name="AA-Mini" sheetId="4" r:id="rId4"/>
    <sheet name="AA-Toy" sheetId="5" r:id="rId5"/>
    <sheet name="AA-Team" sheetId="6" r:id="rId6"/>
    <sheet name="SLF" sheetId="7" r:id="rId7"/>
  </sheets>
  <definedNames>
    <definedName name="_xlfn.BAHTTEXT" hidden="1">#NAME?</definedName>
    <definedName name="_xlnm.Print_Area" localSheetId="1">'AA-Maxi'!$A$1:$U$32</definedName>
    <definedName name="_xlnm.Print_Area" localSheetId="2">'AA-Medium'!$A$1:$U$40</definedName>
    <definedName name="_xlnm.Print_Area" localSheetId="3">'AA-Mini'!$A$1:$U$41</definedName>
    <definedName name="_xlnm.Print_Area" localSheetId="5">'AA-Team'!$A$1:$Y$89</definedName>
    <definedName name="_xlnm.Print_Area" localSheetId="4">'AA-Toy'!$A$1:$U$23</definedName>
    <definedName name="_xlnm.Print_Area" localSheetId="6">'SLF'!$A$1:$F$120</definedName>
  </definedNames>
  <calcPr fullCalcOnLoad="1"/>
</workbook>
</file>

<file path=xl/sharedStrings.xml><?xml version="1.0" encoding="utf-8"?>
<sst xmlns="http://schemas.openxmlformats.org/spreadsheetml/2006/main" count="1267" uniqueCount="328">
  <si>
    <t xml:space="preserve">Протокол соревнований по аджилити </t>
  </si>
  <si>
    <t>«Чемпионат России»</t>
  </si>
  <si>
    <t>дата:</t>
  </si>
  <si>
    <t>29-30 августа 2009 г.</t>
  </si>
  <si>
    <t>место проведения:</t>
  </si>
  <si>
    <t>г. Пермь, стадион "Локомотив"</t>
  </si>
  <si>
    <t>количество участников:</t>
  </si>
  <si>
    <t>программа:</t>
  </si>
  <si>
    <t>двоеборье (полуфинал)</t>
  </si>
  <si>
    <t>многоборье</t>
  </si>
  <si>
    <t>командный зачет</t>
  </si>
  <si>
    <t>финал</t>
  </si>
  <si>
    <t>главный судья:</t>
  </si>
  <si>
    <t>Кудрин А.В.</t>
  </si>
  <si>
    <t>судьи:</t>
  </si>
  <si>
    <t>Дмитроченко Е.Л. (аджилити, финал)</t>
  </si>
  <si>
    <t>Чухина Е.С. (джампинг, эстафета)</t>
  </si>
  <si>
    <t>Кудрин А.В. (снукер, гэмблерз)</t>
  </si>
  <si>
    <t>главный секретарь:</t>
  </si>
  <si>
    <t>Банщикова А.А.</t>
  </si>
  <si>
    <t>секретари:</t>
  </si>
  <si>
    <t>Карпушина Н.А., Селеткова Е.А.</t>
  </si>
  <si>
    <t>№</t>
  </si>
  <si>
    <t>ФИ спортсмена</t>
  </si>
  <si>
    <t>Огранизация / город</t>
  </si>
  <si>
    <t>Порода и кличка собаки</t>
  </si>
  <si>
    <t>АДЖИЛИТИ</t>
  </si>
  <si>
    <t>ДЖАМПИНГ</t>
  </si>
  <si>
    <t>Место</t>
  </si>
  <si>
    <t>штраф по трассе</t>
  </si>
  <si>
    <t>время</t>
  </si>
  <si>
    <t>ГЕМБЛЕРЗ</t>
  </si>
  <si>
    <t>СНУКЕР</t>
  </si>
  <si>
    <t>сумма баллов</t>
  </si>
  <si>
    <t>баллы</t>
  </si>
  <si>
    <t>открытие</t>
  </si>
  <si>
    <t>закрытие</t>
  </si>
  <si>
    <t>очки</t>
  </si>
  <si>
    <t>Команда</t>
  </si>
  <si>
    <t>Этап</t>
  </si>
  <si>
    <t>Номер 
спортсмена</t>
  </si>
  <si>
    <t>ЭСТАФЕТА</t>
  </si>
  <si>
    <t>штраф команды</t>
  </si>
  <si>
    <t>Пермский край</t>
  </si>
  <si>
    <t>Москва</t>
  </si>
  <si>
    <t>Московская обл.</t>
  </si>
  <si>
    <t>Ивановская обл.</t>
  </si>
  <si>
    <t>Нижегородская обл.</t>
  </si>
  <si>
    <t>Самарская обл.</t>
  </si>
  <si>
    <t>Тюменская обл.</t>
  </si>
  <si>
    <t>Свердловская обл.</t>
  </si>
  <si>
    <t>Омская обл.</t>
  </si>
  <si>
    <t>Категория MAXI</t>
  </si>
  <si>
    <t>Зворыгина Любовь</t>
  </si>
  <si>
    <t>б/к Элвис</t>
  </si>
  <si>
    <t>Туманова Светлана</t>
  </si>
  <si>
    <t>б/к Бейкон</t>
  </si>
  <si>
    <t>Мешкова Елена</t>
  </si>
  <si>
    <t>б/к Твисти Снич</t>
  </si>
  <si>
    <t>Павлова Татьяна</t>
  </si>
  <si>
    <t>малинуа Микаэлла</t>
  </si>
  <si>
    <t>Штернберг Наталья</t>
  </si>
  <si>
    <t>б/к Феррари</t>
  </si>
  <si>
    <t>Гущина Светлана</t>
  </si>
  <si>
    <t>б/к Артист Браво Триумф</t>
  </si>
  <si>
    <t>Томилова Мария</t>
  </si>
  <si>
    <t>б/к Амбассадор</t>
  </si>
  <si>
    <t>Евдокимова Радислава</t>
  </si>
  <si>
    <t>малинуа Шумахер</t>
  </si>
  <si>
    <t>Медведкова Елена</t>
  </si>
  <si>
    <t>тервюрен Бенгалия</t>
  </si>
  <si>
    <t>Пшеничникова Мария</t>
  </si>
  <si>
    <t>б/к Виртуоз</t>
  </si>
  <si>
    <t>Тактаева Елена</t>
  </si>
  <si>
    <t>б/к Айскнехт Хенесси</t>
  </si>
  <si>
    <t>б/к Индира Несси Лайт</t>
  </si>
  <si>
    <t>Булатова Екатерина</t>
  </si>
  <si>
    <t>метис Сьюзи</t>
  </si>
  <si>
    <t>Пискулина Наталья</t>
  </si>
  <si>
    <t>б/к Кэп Фэйворит</t>
  </si>
  <si>
    <t>Лашкул Ксения</t>
  </si>
  <si>
    <t>н/о Леди</t>
  </si>
  <si>
    <t>Мешкова Наталья</t>
  </si>
  <si>
    <t>б/к Альфа Центавра</t>
  </si>
  <si>
    <t>снят</t>
  </si>
  <si>
    <t>Боженова Светлана</t>
  </si>
  <si>
    <t>б/к Кайрос Фэйстфул Лак</t>
  </si>
  <si>
    <t>Меньшенина Алена</t>
  </si>
  <si>
    <t>н/о Джера</t>
  </si>
  <si>
    <t>Черкашина Анна</t>
  </si>
  <si>
    <t>б/к Вираж</t>
  </si>
  <si>
    <t>Чоговадзе Галина</t>
  </si>
  <si>
    <t>б/к Рой</t>
  </si>
  <si>
    <t>Ярыгина Ольга</t>
  </si>
  <si>
    <t>н/о Здэлак</t>
  </si>
  <si>
    <t>Рысенкова Ирина</t>
  </si>
  <si>
    <t>б/к Престиж</t>
  </si>
  <si>
    <t>Лобанова Анастасия</t>
  </si>
  <si>
    <t>б.пудель Бенджамен</t>
  </si>
  <si>
    <t>Щербакова Ольга</t>
  </si>
  <si>
    <t>б/к Флайинг Лайон</t>
  </si>
  <si>
    <t>Коновалова Любовь</t>
  </si>
  <si>
    <t>Недозорова Виктория</t>
  </si>
  <si>
    <t>Категория MEDIUM</t>
  </si>
  <si>
    <t>Категория MINI</t>
  </si>
  <si>
    <t>Категория TOY</t>
  </si>
  <si>
    <t>Категория TEAM</t>
  </si>
  <si>
    <t>Пермский край - 5</t>
  </si>
  <si>
    <t>шелти Лисенок</t>
  </si>
  <si>
    <t>б/к Юнити</t>
  </si>
  <si>
    <t>Кудрина Анна</t>
  </si>
  <si>
    <t>шелти Ноктюрн</t>
  </si>
  <si>
    <t>Пермский край - 1</t>
  </si>
  <si>
    <t>Попова Дарья</t>
  </si>
  <si>
    <t>шелти Вальтер</t>
  </si>
  <si>
    <t>Пермский край - 7</t>
  </si>
  <si>
    <t>Косякова Варвара</t>
  </si>
  <si>
    <t>шелти Брюс</t>
  </si>
  <si>
    <t>Катутис Ангелина</t>
  </si>
  <si>
    <t>б/к Виола</t>
  </si>
  <si>
    <t>шелти Цент</t>
  </si>
  <si>
    <t>Московские звезды</t>
  </si>
  <si>
    <t>Гурина Татьяна</t>
  </si>
  <si>
    <t>пиринейская овчарка Дэзи</t>
  </si>
  <si>
    <t>б/к Трейси Винд</t>
  </si>
  <si>
    <t>шелти Принц</t>
  </si>
  <si>
    <t>Столичная</t>
  </si>
  <si>
    <t>Старцева Алина</t>
  </si>
  <si>
    <t>ф/т Вешка</t>
  </si>
  <si>
    <t>Кочетова Елена</t>
  </si>
  <si>
    <t>б/к Экси</t>
  </si>
  <si>
    <t>Волкова Дарья</t>
  </si>
  <si>
    <t>шелти Цветень</t>
  </si>
  <si>
    <t>Пермский край - 3</t>
  </si>
  <si>
    <t>Пономарева Дарья</t>
  </si>
  <si>
    <t>шпиц Бонапарт</t>
  </si>
  <si>
    <t>Бондарева Анна</t>
  </si>
  <si>
    <t>б/к Беркут</t>
  </si>
  <si>
    <t>шелти Виолетта</t>
  </si>
  <si>
    <t>Нижегородская обл. - 1</t>
  </si>
  <si>
    <t>Абросимова Ирина</t>
  </si>
  <si>
    <t>в/т Кельт</t>
  </si>
  <si>
    <t>Сёмова Кристина</t>
  </si>
  <si>
    <t>гл. ф/т Гарсия Морено</t>
  </si>
  <si>
    <t>Москвичи</t>
  </si>
  <si>
    <t>Патрикеева Ольга</t>
  </si>
  <si>
    <t>ц/п Ульф Уни</t>
  </si>
  <si>
    <t>б/к Араго</t>
  </si>
  <si>
    <t>шелти Чикаго</t>
  </si>
  <si>
    <t>Пермский край - 2</t>
  </si>
  <si>
    <t>шелти Пайнери</t>
  </si>
  <si>
    <t>б/к Баттерфляй</t>
  </si>
  <si>
    <t>Ганеева Светлана</t>
  </si>
  <si>
    <t>шелти Матисс</t>
  </si>
  <si>
    <t>Самара</t>
  </si>
  <si>
    <t>Гришина Евгения</t>
  </si>
  <si>
    <t>метис Белка</t>
  </si>
  <si>
    <t>Митрофанова Ирина</t>
  </si>
  <si>
    <t>ц/п Вольный Ветер Арабеска</t>
  </si>
  <si>
    <t>Омск</t>
  </si>
  <si>
    <t>Коновалова Наталья</t>
  </si>
  <si>
    <t>в/т Фигаро</t>
  </si>
  <si>
    <t>шелти Смайл</t>
  </si>
  <si>
    <t>Богданова Оксана</t>
  </si>
  <si>
    <t>метис Джесси</t>
  </si>
  <si>
    <t>Ивановская область - 3</t>
  </si>
  <si>
    <t>Клюквина Екатерина</t>
  </si>
  <si>
    <t>шелти Каспер</t>
  </si>
  <si>
    <t>Петренко Янина</t>
  </si>
  <si>
    <t>шелти Огненный Дождь</t>
  </si>
  <si>
    <t>Ивановская область - 2</t>
  </si>
  <si>
    <t>б/к Нафани Кеннет Блю Бриз</t>
  </si>
  <si>
    <t>шпиц Айскнехт Эльфания</t>
  </si>
  <si>
    <t>б/к Нафани Кверти Файер Флай</t>
  </si>
  <si>
    <t>Нижегородская обл. - 2</t>
  </si>
  <si>
    <t>б/к Ингрид-Блю</t>
  </si>
  <si>
    <t>гл. ф/т Дьюти Вин Чинзанно</t>
  </si>
  <si>
    <t>Лаврова Алла</t>
  </si>
  <si>
    <t>б/к Ингрид-Лакоста</t>
  </si>
  <si>
    <t>Пермский край - 8</t>
  </si>
  <si>
    <t>б/к Perpetum Mobile</t>
  </si>
  <si>
    <t>Дружинина Ольга</t>
  </si>
  <si>
    <t>гл. ф/т Риск</t>
  </si>
  <si>
    <t>Папко Татьяна</t>
  </si>
  <si>
    <t>б/к Гейм Спирит</t>
  </si>
  <si>
    <t>Пермский край - 10</t>
  </si>
  <si>
    <t>Соловьева Полина</t>
  </si>
  <si>
    <t>шелти Адреналина</t>
  </si>
  <si>
    <t>Пермский край - 9</t>
  </si>
  <si>
    <t>Кольцова Анна</t>
  </si>
  <si>
    <t>шелти Золотой Лис</t>
  </si>
  <si>
    <t>Московский победитель</t>
  </si>
  <si>
    <t>ф/т Юкси</t>
  </si>
  <si>
    <t>Кондрашова Светлана</t>
  </si>
  <si>
    <t>б/к Рашани</t>
  </si>
  <si>
    <t>Максимова Юлия</t>
  </si>
  <si>
    <t>шелти Енди Егорушка</t>
  </si>
  <si>
    <t>Улыбина Маргарита</t>
  </si>
  <si>
    <t>шпиц Марго</t>
  </si>
  <si>
    <t>Подмосковье</t>
  </si>
  <si>
    <t>Мешков Сергей</t>
  </si>
  <si>
    <t>ц/ш Кристиан</t>
  </si>
  <si>
    <t>Екатеринбург - 1</t>
  </si>
  <si>
    <t>шелти Шустрик</t>
  </si>
  <si>
    <t>Ивановская область - 1</t>
  </si>
  <si>
    <t>Сорокин Денис</t>
  </si>
  <si>
    <t>англ.кок.спаниель Федос</t>
  </si>
  <si>
    <t>Сагдеев Руслан</t>
  </si>
  <si>
    <t>шелти Кэнвивиэл Бэлл</t>
  </si>
  <si>
    <t>Москвички</t>
  </si>
  <si>
    <t>дрт Бона Джон</t>
  </si>
  <si>
    <t>Пермский край - 4</t>
  </si>
  <si>
    <t>шелти Чудо</t>
  </si>
  <si>
    <t>б/к Брайт Би</t>
  </si>
  <si>
    <t>Кирьянова Екатерина</t>
  </si>
  <si>
    <t>в/т Девид</t>
  </si>
  <si>
    <t>Ивановская область - 4</t>
  </si>
  <si>
    <t>шпиц Дорсдорф Орхидея</t>
  </si>
  <si>
    <t>б/к Айскнехт Роберт Брюс</t>
  </si>
  <si>
    <t>шелти Звездная Экспрессия</t>
  </si>
  <si>
    <t>н/я</t>
  </si>
  <si>
    <t>Московия</t>
  </si>
  <si>
    <t>б/к Изабелла</t>
  </si>
  <si>
    <t>в/т Тороша</t>
  </si>
  <si>
    <t>б/к Джасти</t>
  </si>
  <si>
    <t>Пермский край - 6</t>
  </si>
  <si>
    <t>гл. ф/т Бэби</t>
  </si>
  <si>
    <t>шелти Иф Онли</t>
  </si>
  <si>
    <t>Маленьких Юлия</t>
  </si>
  <si>
    <t>б/к Везунчик</t>
  </si>
  <si>
    <t>н/ф</t>
  </si>
  <si>
    <t>40.78</t>
  </si>
  <si>
    <t>Архангельская обл.</t>
  </si>
  <si>
    <t>Лядова Анна</t>
  </si>
  <si>
    <t>б/к Актавия</t>
  </si>
  <si>
    <t>б/к Арвен</t>
  </si>
  <si>
    <t>рус. спаниель Берта</t>
  </si>
  <si>
    <t>метис Семен</t>
  </si>
  <si>
    <t xml:space="preserve">Левченко Анастасия </t>
  </si>
  <si>
    <t>метис Цезарь</t>
  </si>
  <si>
    <t>метис Грей</t>
  </si>
  <si>
    <t>Повалищева Екатерина</t>
  </si>
  <si>
    <t>б/к Викторис</t>
  </si>
  <si>
    <t>б/к Аллонсо</t>
  </si>
  <si>
    <t>Батаева Анастасия</t>
  </si>
  <si>
    <t>шелти Готик</t>
  </si>
  <si>
    <t>б/к Аста Айскрим</t>
  </si>
  <si>
    <t>шелти Джентельмен удачи Джойрид</t>
  </si>
  <si>
    <t>гл. ф/т Гиви</t>
  </si>
  <si>
    <t>шелти БМВ Классика</t>
  </si>
  <si>
    <t>шелти Тотал Тотти Фумитэ</t>
  </si>
  <si>
    <t>Григорьева Инна</t>
  </si>
  <si>
    <t>метис Тресси</t>
  </si>
  <si>
    <t>шелти Сюзанна</t>
  </si>
  <si>
    <t>Шатубей Татьяна</t>
  </si>
  <si>
    <t>такса Эля</t>
  </si>
  <si>
    <t>39.94</t>
  </si>
  <si>
    <t>н\я</t>
  </si>
  <si>
    <t>Maxi</t>
  </si>
  <si>
    <t>номер</t>
  </si>
  <si>
    <t>спортсмен</t>
  </si>
  <si>
    <t>собака</t>
  </si>
  <si>
    <t>команда</t>
  </si>
  <si>
    <t>регион</t>
  </si>
  <si>
    <t>Medium</t>
  </si>
  <si>
    <t>Mini</t>
  </si>
  <si>
    <t>Toy</t>
  </si>
  <si>
    <t>Личный зачет</t>
  </si>
  <si>
    <t>Екатеринбург - 1-1</t>
  </si>
  <si>
    <t>Подмосковье-1</t>
  </si>
  <si>
    <t>Нижегородская обл. - 1-2</t>
  </si>
  <si>
    <t>Пермский край - 10-1</t>
  </si>
  <si>
    <t>Ивановская область - 3-2</t>
  </si>
  <si>
    <t>Пермский край - 9-3</t>
  </si>
  <si>
    <t>Москва-3</t>
  </si>
  <si>
    <t>Ивановская область - 1-2</t>
  </si>
  <si>
    <t>Пермский край - 1-1</t>
  </si>
  <si>
    <t>Москвички-1</t>
  </si>
  <si>
    <t>Подмосковье-3</t>
  </si>
  <si>
    <t>Москва-1</t>
  </si>
  <si>
    <t>Пермский край - 1-3</t>
  </si>
  <si>
    <t/>
  </si>
  <si>
    <t>Московия-1</t>
  </si>
  <si>
    <t>Ивановская область - 4-2</t>
  </si>
  <si>
    <t>Ивановская область - 2-1</t>
  </si>
  <si>
    <t>Пермский край - 4-2</t>
  </si>
  <si>
    <t>Пермский край - 3-2</t>
  </si>
  <si>
    <t>Омск-1</t>
  </si>
  <si>
    <t>Московия-3</t>
  </si>
  <si>
    <t>Нижегородская обл. - 2-3</t>
  </si>
  <si>
    <t>Пермский край - 2-2</t>
  </si>
  <si>
    <t>Пермский край - 5-2</t>
  </si>
  <si>
    <t>Пермский край - 7-2</t>
  </si>
  <si>
    <t>Пермский край - 8-3</t>
  </si>
  <si>
    <t>Ивановская область - 2-3</t>
  </si>
  <si>
    <t>Московские звезды-2</t>
  </si>
  <si>
    <t>Москвичи-2</t>
  </si>
  <si>
    <t>Нижегородская обл. - 2-1</t>
  </si>
  <si>
    <t>Столичная-2</t>
  </si>
  <si>
    <t>Пермский край - 9-2</t>
  </si>
  <si>
    <t>Пермский край - 2-1</t>
  </si>
  <si>
    <t>Ивановская область - 3-3</t>
  </si>
  <si>
    <t>Ивановская область - 1-1</t>
  </si>
  <si>
    <t>Пермский край - 2-3</t>
  </si>
  <si>
    <t>Московские звезды-3</t>
  </si>
  <si>
    <t>Пермский край - 7-1</t>
  </si>
  <si>
    <t>Нижегородская обл. - 1-1</t>
  </si>
  <si>
    <t>Столичная-1</t>
  </si>
  <si>
    <t>Пермский край - 4-1</t>
  </si>
  <si>
    <t>Столичная-3</t>
  </si>
  <si>
    <t>Екатеринбург - 1-2</t>
  </si>
  <si>
    <t>Пермский край - 7-3</t>
  </si>
  <si>
    <t>Пермский край - 5-3</t>
  </si>
  <si>
    <t>Московские звезды-1</t>
  </si>
  <si>
    <t>Ивановская область - 3-1</t>
  </si>
  <si>
    <t>Московский победитель-3</t>
  </si>
  <si>
    <t>Пермский край - 1-2</t>
  </si>
  <si>
    <t>Нижегородская обл. - 1-3</t>
  </si>
  <si>
    <t>Пермский край - 5-1</t>
  </si>
  <si>
    <t>Ивановская область - 4-1</t>
  </si>
  <si>
    <t>Москвичи-1</t>
  </si>
  <si>
    <t>Самара-1</t>
  </si>
  <si>
    <t>Самара-3</t>
  </si>
  <si>
    <t>Ивановская область - 2-2</t>
  </si>
  <si>
    <t>Пермский край - 3-3</t>
  </si>
  <si>
    <t>Москвичи-3</t>
  </si>
  <si>
    <t>Пермский край - 3-1</t>
  </si>
  <si>
    <t>104 пары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</si>
</sst>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0.0E+00"/>
    <numFmt numFmtId="177" formatCode="0E+00"/>
    <numFmt numFmtId="178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14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/>
      <protection hidden="1"/>
    </xf>
    <xf numFmtId="0" fontId="17" fillId="2" borderId="0" xfId="0" applyFont="1" applyFill="1" applyAlignment="1" applyProtection="1">
      <alignment horizontal="left"/>
      <protection hidden="1"/>
    </xf>
    <xf numFmtId="0" fontId="18" fillId="2" borderId="0" xfId="0" applyFont="1" applyFill="1" applyAlignment="1" applyProtection="1">
      <alignment/>
      <protection hidden="1"/>
    </xf>
    <xf numFmtId="0" fontId="14" fillId="2" borderId="0" xfId="0" applyFont="1" applyFill="1" applyBorder="1" applyAlignment="1" applyProtection="1">
      <alignment horizontal="right"/>
      <protection hidden="1"/>
    </xf>
    <xf numFmtId="0" fontId="17" fillId="2" borderId="11" xfId="0" applyFont="1" applyFill="1" applyBorder="1" applyAlignment="1" applyProtection="1">
      <alignment horizontal="center" vertical="center" wrapText="1"/>
      <protection hidden="1"/>
    </xf>
    <xf numFmtId="0" fontId="17" fillId="2" borderId="12" xfId="0" applyFont="1" applyFill="1" applyBorder="1" applyAlignment="1" applyProtection="1">
      <alignment horizontal="center" vertical="center" wrapText="1"/>
      <protection hidden="1"/>
    </xf>
    <xf numFmtId="0" fontId="17" fillId="2" borderId="13" xfId="0" applyFont="1" applyFill="1" applyBorder="1" applyAlignment="1" applyProtection="1">
      <alignment horizontal="center" vertical="center" wrapText="1"/>
      <protection hidden="1"/>
    </xf>
    <xf numFmtId="0" fontId="17" fillId="2" borderId="14" xfId="0" applyFont="1" applyFill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 vertical="center" wrapText="1"/>
      <protection hidden="1"/>
    </xf>
    <xf numFmtId="0" fontId="14" fillId="2" borderId="16" xfId="0" applyFont="1" applyFill="1" applyBorder="1" applyAlignment="1" applyProtection="1">
      <alignment horizontal="center"/>
      <protection hidden="1"/>
    </xf>
    <xf numFmtId="0" fontId="14" fillId="2" borderId="17" xfId="0" applyFont="1" applyFill="1" applyBorder="1" applyAlignment="1" applyProtection="1">
      <alignment/>
      <protection hidden="1"/>
    </xf>
    <xf numFmtId="0" fontId="14" fillId="2" borderId="18" xfId="0" applyFont="1" applyFill="1" applyBorder="1" applyAlignment="1" applyProtection="1">
      <alignment/>
      <protection hidden="1"/>
    </xf>
    <xf numFmtId="1" fontId="4" fillId="2" borderId="19" xfId="0" applyNumberFormat="1" applyFont="1" applyFill="1" applyBorder="1" applyAlignment="1" applyProtection="1">
      <alignment horizontal="right"/>
      <protection hidden="1"/>
    </xf>
    <xf numFmtId="2" fontId="4" fillId="2" borderId="20" xfId="0" applyNumberFormat="1" applyFont="1" applyFill="1" applyBorder="1" applyAlignment="1" applyProtection="1">
      <alignment horizontal="right"/>
      <protection hidden="1"/>
    </xf>
    <xf numFmtId="0" fontId="4" fillId="2" borderId="21" xfId="0" applyFont="1" applyFill="1" applyBorder="1" applyAlignment="1" applyProtection="1">
      <alignment horizontal="right"/>
      <protection hidden="1"/>
    </xf>
    <xf numFmtId="0" fontId="4" fillId="2" borderId="19" xfId="0" applyFont="1" applyFill="1" applyBorder="1" applyAlignment="1" applyProtection="1">
      <alignment horizontal="right"/>
      <protection hidden="1"/>
    </xf>
    <xf numFmtId="0" fontId="4" fillId="2" borderId="22" xfId="0" applyFont="1" applyFill="1" applyBorder="1" applyAlignment="1" applyProtection="1">
      <alignment horizontal="right"/>
      <protection hidden="1"/>
    </xf>
    <xf numFmtId="0" fontId="4" fillId="2" borderId="23" xfId="0" applyFont="1" applyFill="1" applyBorder="1" applyAlignment="1" applyProtection="1">
      <alignment horizontal="right"/>
      <protection hidden="1"/>
    </xf>
    <xf numFmtId="2" fontId="4" fillId="2" borderId="24" xfId="0" applyNumberFormat="1" applyFont="1" applyFill="1" applyBorder="1" applyAlignment="1" applyProtection="1">
      <alignment horizontal="center"/>
      <protection hidden="1"/>
    </xf>
    <xf numFmtId="0" fontId="4" fillId="2" borderId="25" xfId="0" applyFont="1" applyFill="1" applyBorder="1" applyAlignment="1" applyProtection="1">
      <alignment horizontal="center"/>
      <protection hidden="1"/>
    </xf>
    <xf numFmtId="1" fontId="4" fillId="2" borderId="26" xfId="0" applyNumberFormat="1" applyFont="1" applyFill="1" applyBorder="1" applyAlignment="1" applyProtection="1">
      <alignment horizontal="right"/>
      <protection hidden="1"/>
    </xf>
    <xf numFmtId="2" fontId="4" fillId="2" borderId="22" xfId="0" applyNumberFormat="1" applyFont="1" applyFill="1" applyBorder="1" applyAlignment="1" applyProtection="1">
      <alignment horizontal="right"/>
      <protection hidden="1"/>
    </xf>
    <xf numFmtId="0" fontId="4" fillId="2" borderId="26" xfId="0" applyFont="1" applyFill="1" applyBorder="1" applyAlignment="1" applyProtection="1">
      <alignment horizontal="right"/>
      <protection hidden="1"/>
    </xf>
    <xf numFmtId="2" fontId="4" fillId="2" borderId="27" xfId="0" applyNumberFormat="1" applyFont="1" applyFill="1" applyBorder="1" applyAlignment="1" applyProtection="1">
      <alignment horizontal="center"/>
      <protection hidden="1"/>
    </xf>
    <xf numFmtId="0" fontId="4" fillId="2" borderId="28" xfId="0" applyFont="1" applyFill="1" applyBorder="1" applyAlignment="1" applyProtection="1">
      <alignment horizontal="center"/>
      <protection hidden="1"/>
    </xf>
    <xf numFmtId="0" fontId="14" fillId="2" borderId="29" xfId="0" applyFont="1" applyFill="1" applyBorder="1" applyAlignment="1" applyProtection="1">
      <alignment horizontal="center"/>
      <protection hidden="1"/>
    </xf>
    <xf numFmtId="0" fontId="4" fillId="2" borderId="30" xfId="0" applyFont="1" applyFill="1" applyBorder="1" applyAlignment="1" applyProtection="1">
      <alignment/>
      <protection hidden="1"/>
    </xf>
    <xf numFmtId="0" fontId="4" fillId="2" borderId="31" xfId="0" applyFont="1" applyFill="1" applyBorder="1" applyAlignment="1" applyProtection="1">
      <alignment/>
      <protection hidden="1"/>
    </xf>
    <xf numFmtId="0" fontId="4" fillId="2" borderId="29" xfId="0" applyFont="1" applyFill="1" applyBorder="1" applyAlignment="1" applyProtection="1">
      <alignment/>
      <protection hidden="1"/>
    </xf>
    <xf numFmtId="0" fontId="4" fillId="2" borderId="32" xfId="0" applyFont="1" applyFill="1" applyBorder="1" applyAlignment="1" applyProtection="1">
      <alignment/>
      <protection hidden="1"/>
    </xf>
    <xf numFmtId="0" fontId="4" fillId="2" borderId="33" xfId="0" applyFont="1" applyFill="1" applyBorder="1" applyAlignment="1" applyProtection="1">
      <alignment/>
      <protection hidden="1"/>
    </xf>
    <xf numFmtId="0" fontId="4" fillId="2" borderId="34" xfId="0" applyFont="1" applyFill="1" applyBorder="1" applyAlignment="1" applyProtection="1">
      <alignment/>
      <protection hidden="1"/>
    </xf>
    <xf numFmtId="0" fontId="19" fillId="2" borderId="0" xfId="0" applyFont="1" applyFill="1" applyAlignment="1" applyProtection="1">
      <alignment horizontal="left"/>
      <protection hidden="1"/>
    </xf>
    <xf numFmtId="0" fontId="18" fillId="2" borderId="0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169" fontId="14" fillId="2" borderId="0" xfId="0" applyNumberFormat="1" applyFont="1" applyFill="1" applyBorder="1" applyAlignment="1" applyProtection="1">
      <alignment horizontal="center"/>
      <protection hidden="1"/>
    </xf>
    <xf numFmtId="2" fontId="4" fillId="2" borderId="26" xfId="0" applyNumberFormat="1" applyFont="1" applyFill="1" applyBorder="1" applyAlignment="1" applyProtection="1">
      <alignment horizontal="right"/>
      <protection hidden="1"/>
    </xf>
    <xf numFmtId="0" fontId="14" fillId="2" borderId="17" xfId="0" applyFont="1" applyFill="1" applyBorder="1" applyAlignment="1" applyProtection="1">
      <alignment horizontal="center"/>
      <protection hidden="1"/>
    </xf>
    <xf numFmtId="0" fontId="4" fillId="2" borderId="20" xfId="0" applyFont="1" applyFill="1" applyBorder="1" applyAlignment="1" applyProtection="1">
      <alignment horizontal="right"/>
      <protection hidden="1"/>
    </xf>
    <xf numFmtId="2" fontId="4" fillId="2" borderId="35" xfId="0" applyNumberFormat="1" applyFont="1" applyFill="1" applyBorder="1" applyAlignment="1" applyProtection="1">
      <alignment horizontal="center"/>
      <protection hidden="1"/>
    </xf>
    <xf numFmtId="0" fontId="4" fillId="2" borderId="36" xfId="0" applyFont="1" applyFill="1" applyBorder="1" applyAlignment="1" applyProtection="1">
      <alignment horizontal="center"/>
      <protection hidden="1"/>
    </xf>
    <xf numFmtId="0" fontId="14" fillId="2" borderId="37" xfId="0" applyFont="1" applyFill="1" applyBorder="1" applyAlignment="1" applyProtection="1">
      <alignment horizontal="center"/>
      <protection hidden="1"/>
    </xf>
    <xf numFmtId="0" fontId="14" fillId="2" borderId="38" xfId="0" applyFont="1" applyFill="1" applyBorder="1" applyAlignment="1" applyProtection="1">
      <alignment/>
      <protection hidden="1"/>
    </xf>
    <xf numFmtId="0" fontId="14" fillId="2" borderId="38" xfId="0" applyFont="1" applyFill="1" applyBorder="1" applyAlignment="1" applyProtection="1">
      <alignment horizontal="center"/>
      <protection hidden="1"/>
    </xf>
    <xf numFmtId="0" fontId="14" fillId="2" borderId="4" xfId="0" applyFont="1" applyFill="1" applyBorder="1" applyAlignment="1" applyProtection="1">
      <alignment/>
      <protection hidden="1"/>
    </xf>
    <xf numFmtId="1" fontId="4" fillId="2" borderId="37" xfId="0" applyNumberFormat="1" applyFont="1" applyFill="1" applyBorder="1" applyAlignment="1" applyProtection="1">
      <alignment horizontal="right"/>
      <protection hidden="1"/>
    </xf>
    <xf numFmtId="2" fontId="4" fillId="2" borderId="38" xfId="0" applyNumberFormat="1" applyFont="1" applyFill="1" applyBorder="1" applyAlignment="1" applyProtection="1">
      <alignment horizontal="right"/>
      <protection hidden="1"/>
    </xf>
    <xf numFmtId="0" fontId="4" fillId="2" borderId="38" xfId="0" applyFont="1" applyFill="1" applyBorder="1" applyAlignment="1" applyProtection="1">
      <alignment horizontal="right"/>
      <protection hidden="1"/>
    </xf>
    <xf numFmtId="0" fontId="4" fillId="2" borderId="37" xfId="0" applyFont="1" applyFill="1" applyBorder="1" applyAlignment="1" applyProtection="1">
      <alignment horizontal="right"/>
      <protection hidden="1"/>
    </xf>
    <xf numFmtId="2" fontId="4" fillId="2" borderId="5" xfId="0" applyNumberFormat="1" applyFont="1" applyFill="1" applyBorder="1" applyAlignment="1" applyProtection="1">
      <alignment horizontal="center"/>
      <protection hidden="1"/>
    </xf>
    <xf numFmtId="0" fontId="4" fillId="2" borderId="39" xfId="0" applyFont="1" applyFill="1" applyBorder="1" applyAlignment="1" applyProtection="1">
      <alignment horizontal="center"/>
      <protection hidden="1"/>
    </xf>
    <xf numFmtId="0" fontId="14" fillId="2" borderId="40" xfId="0" applyFont="1" applyFill="1" applyBorder="1" applyAlignment="1" applyProtection="1">
      <alignment horizontal="center"/>
      <protection hidden="1"/>
    </xf>
    <xf numFmtId="0" fontId="14" fillId="2" borderId="41" xfId="0" applyFont="1" applyFill="1" applyBorder="1" applyAlignment="1" applyProtection="1">
      <alignment/>
      <protection hidden="1"/>
    </xf>
    <xf numFmtId="0" fontId="14" fillId="2" borderId="41" xfId="0" applyFont="1" applyFill="1" applyBorder="1" applyAlignment="1" applyProtection="1">
      <alignment horizontal="center"/>
      <protection hidden="1"/>
    </xf>
    <xf numFmtId="0" fontId="14" fillId="2" borderId="42" xfId="0" applyFont="1" applyFill="1" applyBorder="1" applyAlignment="1" applyProtection="1">
      <alignment/>
      <protection hidden="1"/>
    </xf>
    <xf numFmtId="1" fontId="4" fillId="2" borderId="40" xfId="0" applyNumberFormat="1" applyFont="1" applyFill="1" applyBorder="1" applyAlignment="1" applyProtection="1">
      <alignment horizontal="right"/>
      <protection hidden="1"/>
    </xf>
    <xf numFmtId="2" fontId="4" fillId="2" borderId="41" xfId="0" applyNumberFormat="1" applyFont="1" applyFill="1" applyBorder="1" applyAlignment="1" applyProtection="1">
      <alignment horizontal="right"/>
      <protection hidden="1"/>
    </xf>
    <xf numFmtId="0" fontId="4" fillId="2" borderId="41" xfId="0" applyFont="1" applyFill="1" applyBorder="1" applyAlignment="1" applyProtection="1">
      <alignment horizontal="right"/>
      <protection hidden="1"/>
    </xf>
    <xf numFmtId="0" fontId="4" fillId="2" borderId="43" xfId="0" applyFont="1" applyFill="1" applyBorder="1" applyAlignment="1" applyProtection="1">
      <alignment horizontal="right"/>
      <protection hidden="1"/>
    </xf>
    <xf numFmtId="0" fontId="4" fillId="2" borderId="40" xfId="0" applyFont="1" applyFill="1" applyBorder="1" applyAlignment="1" applyProtection="1">
      <alignment horizontal="right"/>
      <protection hidden="1"/>
    </xf>
    <xf numFmtId="2" fontId="4" fillId="2" borderId="44" xfId="0" applyNumberFormat="1" applyFont="1" applyFill="1" applyBorder="1" applyAlignment="1" applyProtection="1">
      <alignment horizontal="center"/>
      <protection hidden="1"/>
    </xf>
    <xf numFmtId="0" fontId="4" fillId="2" borderId="45" xfId="0" applyFont="1" applyFill="1" applyBorder="1" applyAlignment="1" applyProtection="1">
      <alignment horizontal="center"/>
      <protection hidden="1"/>
    </xf>
    <xf numFmtId="1" fontId="4" fillId="2" borderId="16" xfId="0" applyNumberFormat="1" applyFont="1" applyFill="1" applyBorder="1" applyAlignment="1" applyProtection="1">
      <alignment horizontal="right"/>
      <protection hidden="1"/>
    </xf>
    <xf numFmtId="2" fontId="4" fillId="2" borderId="17" xfId="0" applyNumberFormat="1" applyFont="1" applyFill="1" applyBorder="1" applyAlignment="1" applyProtection="1">
      <alignment horizontal="right"/>
      <protection hidden="1"/>
    </xf>
    <xf numFmtId="0" fontId="4" fillId="2" borderId="17" xfId="0" applyFont="1" applyFill="1" applyBorder="1" applyAlignment="1" applyProtection="1">
      <alignment horizontal="right"/>
      <protection hidden="1"/>
    </xf>
    <xf numFmtId="0" fontId="4" fillId="2" borderId="46" xfId="0" applyFont="1" applyFill="1" applyBorder="1" applyAlignment="1" applyProtection="1">
      <alignment horizontal="right"/>
      <protection hidden="1"/>
    </xf>
    <xf numFmtId="0" fontId="4" fillId="2" borderId="16" xfId="0" applyFont="1" applyFill="1" applyBorder="1" applyAlignment="1" applyProtection="1">
      <alignment horizontal="right"/>
      <protection hidden="1"/>
    </xf>
    <xf numFmtId="0" fontId="14" fillId="2" borderId="47" xfId="0" applyFont="1" applyFill="1" applyBorder="1" applyAlignment="1" applyProtection="1">
      <alignment horizontal="center"/>
      <protection hidden="1"/>
    </xf>
    <xf numFmtId="0" fontId="14" fillId="2" borderId="48" xfId="0" applyFont="1" applyFill="1" applyBorder="1" applyAlignment="1" applyProtection="1">
      <alignment/>
      <protection hidden="1"/>
    </xf>
    <xf numFmtId="0" fontId="14" fillId="2" borderId="48" xfId="0" applyFont="1" applyFill="1" applyBorder="1" applyAlignment="1" applyProtection="1">
      <alignment horizontal="center"/>
      <protection hidden="1"/>
    </xf>
    <xf numFmtId="0" fontId="14" fillId="2" borderId="8" xfId="0" applyFont="1" applyFill="1" applyBorder="1" applyAlignment="1" applyProtection="1">
      <alignment/>
      <protection hidden="1"/>
    </xf>
    <xf numFmtId="1" fontId="4" fillId="2" borderId="47" xfId="0" applyNumberFormat="1" applyFont="1" applyFill="1" applyBorder="1" applyAlignment="1" applyProtection="1">
      <alignment horizontal="right"/>
      <protection hidden="1"/>
    </xf>
    <xf numFmtId="2" fontId="4" fillId="2" borderId="48" xfId="0" applyNumberFormat="1" applyFont="1" applyFill="1" applyBorder="1" applyAlignment="1" applyProtection="1">
      <alignment horizontal="right"/>
      <protection hidden="1"/>
    </xf>
    <xf numFmtId="0" fontId="4" fillId="2" borderId="48" xfId="0" applyFont="1" applyFill="1" applyBorder="1" applyAlignment="1" applyProtection="1">
      <alignment horizontal="right"/>
      <protection hidden="1"/>
    </xf>
    <xf numFmtId="0" fontId="4" fillId="2" borderId="47" xfId="0" applyFont="1" applyFill="1" applyBorder="1" applyAlignment="1" applyProtection="1">
      <alignment horizontal="right"/>
      <protection hidden="1"/>
    </xf>
    <xf numFmtId="0" fontId="4" fillId="2" borderId="49" xfId="0" applyFont="1" applyFill="1" applyBorder="1" applyAlignment="1" applyProtection="1">
      <alignment horizontal="right"/>
      <protection hidden="1"/>
    </xf>
    <xf numFmtId="2" fontId="4" fillId="2" borderId="10" xfId="0" applyNumberFormat="1" applyFont="1" applyFill="1" applyBorder="1" applyAlignment="1" applyProtection="1">
      <alignment horizontal="center"/>
      <protection hidden="1"/>
    </xf>
    <xf numFmtId="0" fontId="4" fillId="2" borderId="50" xfId="0" applyFont="1" applyFill="1" applyBorder="1" applyAlignment="1" applyProtection="1">
      <alignment horizontal="center"/>
      <protection hidden="1"/>
    </xf>
    <xf numFmtId="0" fontId="4" fillId="2" borderId="51" xfId="0" applyFont="1" applyFill="1" applyBorder="1" applyAlignment="1" applyProtection="1">
      <alignment horizontal="center"/>
      <protection hidden="1"/>
    </xf>
    <xf numFmtId="0" fontId="14" fillId="2" borderId="52" xfId="0" applyFont="1" applyFill="1" applyBorder="1" applyAlignment="1" applyProtection="1">
      <alignment horizontal="center"/>
      <protection hidden="1"/>
    </xf>
    <xf numFmtId="2" fontId="4" fillId="2" borderId="21" xfId="0" applyNumberFormat="1" applyFont="1" applyFill="1" applyBorder="1" applyAlignment="1" applyProtection="1">
      <alignment horizontal="right"/>
      <protection hidden="1"/>
    </xf>
    <xf numFmtId="2" fontId="4" fillId="2" borderId="19" xfId="0" applyNumberFormat="1" applyFont="1" applyFill="1" applyBorder="1" applyAlignment="1" applyProtection="1">
      <alignment horizontal="right"/>
      <protection hidden="1"/>
    </xf>
    <xf numFmtId="0" fontId="4" fillId="2" borderId="4" xfId="0" applyFont="1" applyFill="1" applyBorder="1" applyAlignment="1" applyProtection="1">
      <alignment horizontal="right"/>
      <protection hidden="1"/>
    </xf>
    <xf numFmtId="0" fontId="4" fillId="2" borderId="21" xfId="0" applyNumberFormat="1" applyFont="1" applyFill="1" applyBorder="1" applyAlignment="1" applyProtection="1">
      <alignment horizontal="right"/>
      <protection hidden="1"/>
    </xf>
    <xf numFmtId="2" fontId="4" fillId="2" borderId="23" xfId="0" applyNumberFormat="1" applyFont="1" applyFill="1" applyBorder="1" applyAlignment="1" applyProtection="1">
      <alignment horizontal="right"/>
      <protection hidden="1"/>
    </xf>
    <xf numFmtId="0" fontId="4" fillId="2" borderId="53" xfId="0" applyFont="1" applyFill="1" applyBorder="1" applyAlignment="1" applyProtection="1">
      <alignment horizontal="right"/>
      <protection hidden="1"/>
    </xf>
    <xf numFmtId="2" fontId="4" fillId="2" borderId="37" xfId="0" applyNumberFormat="1" applyFont="1" applyFill="1" applyBorder="1" applyAlignment="1" applyProtection="1">
      <alignment horizontal="right"/>
      <protection hidden="1"/>
    </xf>
    <xf numFmtId="2" fontId="4" fillId="2" borderId="43" xfId="0" applyNumberFormat="1" applyFont="1" applyFill="1" applyBorder="1" applyAlignment="1" applyProtection="1">
      <alignment horizontal="right"/>
      <protection hidden="1"/>
    </xf>
    <xf numFmtId="2" fontId="4" fillId="2" borderId="40" xfId="0" applyNumberFormat="1" applyFont="1" applyFill="1" applyBorder="1" applyAlignment="1" applyProtection="1">
      <alignment horizontal="right"/>
      <protection hidden="1"/>
    </xf>
    <xf numFmtId="0" fontId="4" fillId="2" borderId="42" xfId="0" applyFont="1" applyFill="1" applyBorder="1" applyAlignment="1" applyProtection="1">
      <alignment horizontal="right"/>
      <protection hidden="1"/>
    </xf>
    <xf numFmtId="2" fontId="4" fillId="2" borderId="46" xfId="0" applyNumberFormat="1" applyFont="1" applyFill="1" applyBorder="1" applyAlignment="1" applyProtection="1">
      <alignment horizontal="right"/>
      <protection hidden="1"/>
    </xf>
    <xf numFmtId="2" fontId="4" fillId="2" borderId="16" xfId="0" applyNumberFormat="1" applyFont="1" applyFill="1" applyBorder="1" applyAlignment="1" applyProtection="1">
      <alignment horizontal="right"/>
      <protection hidden="1"/>
    </xf>
    <xf numFmtId="0" fontId="4" fillId="2" borderId="18" xfId="0" applyFont="1" applyFill="1" applyBorder="1" applyAlignment="1" applyProtection="1">
      <alignment horizontal="right"/>
      <protection hidden="1"/>
    </xf>
    <xf numFmtId="2" fontId="4" fillId="2" borderId="54" xfId="0" applyNumberFormat="1" applyFont="1" applyFill="1" applyBorder="1" applyAlignment="1" applyProtection="1">
      <alignment horizontal="right"/>
      <protection hidden="1"/>
    </xf>
    <xf numFmtId="2" fontId="4" fillId="2" borderId="49" xfId="0" applyNumberFormat="1" applyFont="1" applyFill="1" applyBorder="1" applyAlignment="1" applyProtection="1">
      <alignment horizontal="right"/>
      <protection hidden="1"/>
    </xf>
    <xf numFmtId="2" fontId="4" fillId="2" borderId="47" xfId="0" applyNumberFormat="1" applyFont="1" applyFill="1" applyBorder="1" applyAlignment="1" applyProtection="1">
      <alignment horizontal="right"/>
      <protection hidden="1"/>
    </xf>
    <xf numFmtId="0" fontId="4" fillId="2" borderId="8" xfId="0" applyFont="1" applyFill="1" applyBorder="1" applyAlignment="1" applyProtection="1">
      <alignment horizontal="right"/>
      <protection hidden="1"/>
    </xf>
    <xf numFmtId="2" fontId="4" fillId="2" borderId="55" xfId="0" applyNumberFormat="1" applyFont="1" applyFill="1" applyBorder="1" applyAlignment="1" applyProtection="1">
      <alignment horizontal="right"/>
      <protection hidden="1"/>
    </xf>
    <xf numFmtId="0" fontId="21" fillId="0" borderId="0" xfId="0" applyFont="1" applyAlignment="1">
      <alignment/>
    </xf>
    <xf numFmtId="0" fontId="22" fillId="0" borderId="5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26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1" fillId="0" borderId="32" xfId="0" applyFont="1" applyBorder="1" applyAlignment="1">
      <alignment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56" xfId="0" applyFont="1" applyFill="1" applyBorder="1" applyAlignment="1" applyProtection="1">
      <alignment horizontal="center"/>
      <protection hidden="1"/>
    </xf>
    <xf numFmtId="0" fontId="4" fillId="2" borderId="57" xfId="0" applyFont="1" applyFill="1" applyBorder="1" applyAlignment="1" applyProtection="1">
      <alignment horizontal="center"/>
      <protection hidden="1"/>
    </xf>
    <xf numFmtId="0" fontId="4" fillId="2" borderId="58" xfId="0" applyFont="1" applyFill="1" applyBorder="1" applyAlignment="1" applyProtection="1">
      <alignment horizontal="center"/>
      <protection hidden="1"/>
    </xf>
    <xf numFmtId="0" fontId="4" fillId="2" borderId="59" xfId="0" applyFont="1" applyFill="1" applyBorder="1" applyAlignment="1" applyProtection="1">
      <alignment horizontal="center" vertical="center" wrapText="1"/>
      <protection hidden="1"/>
    </xf>
    <xf numFmtId="0" fontId="4" fillId="2" borderId="60" xfId="0" applyFont="1" applyFill="1" applyBorder="1" applyAlignment="1" applyProtection="1">
      <alignment horizontal="center" vertical="center" wrapText="1"/>
      <protection hidden="1"/>
    </xf>
    <xf numFmtId="0" fontId="4" fillId="2" borderId="56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4" fillId="2" borderId="61" xfId="0" applyFont="1" applyFill="1" applyBorder="1" applyAlignment="1" applyProtection="1">
      <alignment horizontal="center" vertical="center" wrapText="1"/>
      <protection hidden="1"/>
    </xf>
    <xf numFmtId="0" fontId="4" fillId="2" borderId="62" xfId="0" applyFont="1" applyFill="1" applyBorder="1" applyAlignment="1" applyProtection="1">
      <alignment horizontal="center" vertical="center" wrapText="1"/>
      <protection hidden="1"/>
    </xf>
    <xf numFmtId="0" fontId="4" fillId="2" borderId="57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58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63" xfId="0" applyFont="1" applyFill="1" applyBorder="1" applyAlignment="1" applyProtection="1">
      <alignment horizontal="center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64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65" xfId="0" applyFont="1" applyFill="1" applyBorder="1" applyAlignment="1" applyProtection="1">
      <alignment horizontal="center"/>
      <protection hidden="1"/>
    </xf>
    <xf numFmtId="0" fontId="4" fillId="2" borderId="64" xfId="0" applyFont="1" applyFill="1" applyBorder="1" applyAlignment="1" applyProtection="1">
      <alignment horizontal="center" vertical="center"/>
      <protection hidden="1"/>
    </xf>
    <xf numFmtId="0" fontId="20" fillId="3" borderId="66" xfId="0" applyFont="1" applyFill="1" applyBorder="1" applyAlignment="1">
      <alignment horizontal="center"/>
    </xf>
    <xf numFmtId="0" fontId="20" fillId="3" borderId="67" xfId="0" applyFont="1" applyFill="1" applyBorder="1" applyAlignment="1">
      <alignment horizontal="center"/>
    </xf>
    <xf numFmtId="0" fontId="20" fillId="3" borderId="68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62"/>
  </sheetPr>
  <dimension ref="B2:P28"/>
  <sheetViews>
    <sheetView workbookViewId="0" topLeftCell="A1">
      <selection activeCell="J9" sqref="J9"/>
    </sheetView>
  </sheetViews>
  <sheetFormatPr defaultColWidth="9.00390625" defaultRowHeight="12.75"/>
  <cols>
    <col min="1" max="1" width="2.375" style="1" customWidth="1"/>
    <col min="2" max="2" width="9.125" style="1" customWidth="1"/>
    <col min="3" max="14" width="9.75390625" style="1" customWidth="1"/>
    <col min="15" max="15" width="11.625" style="1" customWidth="1"/>
    <col min="16" max="16" width="2.125" style="1" customWidth="1"/>
    <col min="17" max="16384" width="9.125" style="1" customWidth="1"/>
  </cols>
  <sheetData>
    <row r="1" ht="7.5" customHeight="1"/>
    <row r="2" spans="2:15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6" ht="30" customHeight="1">
      <c r="B3" s="5"/>
      <c r="D3" s="158" t="s">
        <v>0</v>
      </c>
      <c r="E3" s="158"/>
      <c r="F3" s="158"/>
      <c r="G3" s="158"/>
      <c r="H3" s="158"/>
      <c r="I3" s="158"/>
      <c r="J3" s="158"/>
      <c r="K3" s="158"/>
      <c r="L3" s="158"/>
      <c r="M3" s="158"/>
      <c r="N3" s="6"/>
      <c r="O3" s="7"/>
      <c r="P3" s="8"/>
    </row>
    <row r="4" spans="2:15" ht="12.75" customHeight="1"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2:16" ht="45">
      <c r="B5" s="13"/>
      <c r="D5" s="157" t="s">
        <v>1</v>
      </c>
      <c r="E5" s="157"/>
      <c r="F5" s="157"/>
      <c r="G5" s="157"/>
      <c r="H5" s="157"/>
      <c r="I5" s="157"/>
      <c r="J5" s="157"/>
      <c r="K5" s="157"/>
      <c r="L5" s="157"/>
      <c r="M5" s="157"/>
      <c r="N5" s="14"/>
      <c r="O5" s="15"/>
      <c r="P5" s="16"/>
    </row>
    <row r="6" spans="2:16" ht="26.25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</row>
    <row r="7" spans="2:16" ht="24" customHeight="1">
      <c r="B7" s="17"/>
      <c r="D7" s="21"/>
      <c r="E7" s="21"/>
      <c r="F7" s="21"/>
      <c r="G7" s="21"/>
      <c r="H7" s="21"/>
      <c r="I7" s="22" t="s">
        <v>2</v>
      </c>
      <c r="J7" s="23" t="s">
        <v>3</v>
      </c>
      <c r="K7" s="23"/>
      <c r="L7" s="23"/>
      <c r="M7" s="23"/>
      <c r="N7" s="23"/>
      <c r="O7" s="24"/>
      <c r="P7" s="25"/>
    </row>
    <row r="8" spans="2:16" ht="18" customHeight="1">
      <c r="B8" s="17"/>
      <c r="D8" s="26"/>
      <c r="E8" s="27"/>
      <c r="F8" s="27"/>
      <c r="G8" s="27"/>
      <c r="H8" s="27"/>
      <c r="I8" s="22" t="s">
        <v>4</v>
      </c>
      <c r="J8" s="23" t="s">
        <v>5</v>
      </c>
      <c r="K8" s="23"/>
      <c r="L8" s="23"/>
      <c r="M8" s="23"/>
      <c r="N8" s="23"/>
      <c r="O8" s="24"/>
      <c r="P8" s="25"/>
    </row>
    <row r="9" spans="2:16" ht="18" customHeight="1">
      <c r="B9" s="9"/>
      <c r="C9" s="21"/>
      <c r="D9" s="27"/>
      <c r="E9" s="27"/>
      <c r="F9" s="27"/>
      <c r="G9" s="27"/>
      <c r="H9" s="27"/>
      <c r="I9" s="22" t="s">
        <v>6</v>
      </c>
      <c r="J9" s="23" t="s">
        <v>327</v>
      </c>
      <c r="K9" s="23"/>
      <c r="L9" s="23"/>
      <c r="M9" s="23"/>
      <c r="N9" s="23"/>
      <c r="O9" s="24"/>
      <c r="P9" s="25"/>
    </row>
    <row r="10" spans="2:16" ht="18" customHeight="1">
      <c r="B10" s="9"/>
      <c r="C10" s="21"/>
      <c r="D10" s="27"/>
      <c r="E10" s="27"/>
      <c r="F10" s="27"/>
      <c r="G10" s="27"/>
      <c r="H10" s="27"/>
      <c r="I10" s="22" t="s">
        <v>7</v>
      </c>
      <c r="J10" s="23" t="s">
        <v>8</v>
      </c>
      <c r="K10" s="23"/>
      <c r="L10" s="23"/>
      <c r="M10" s="23"/>
      <c r="N10" s="23"/>
      <c r="O10" s="24"/>
      <c r="P10" s="25"/>
    </row>
    <row r="11" spans="2:16" ht="18" customHeight="1">
      <c r="B11" s="9"/>
      <c r="C11" s="21"/>
      <c r="D11" s="21"/>
      <c r="E11" s="21"/>
      <c r="F11" s="21"/>
      <c r="G11" s="21"/>
      <c r="H11" s="21"/>
      <c r="I11" s="28"/>
      <c r="J11" s="29" t="s">
        <v>9</v>
      </c>
      <c r="K11" s="29"/>
      <c r="L11" s="29"/>
      <c r="M11" s="29"/>
      <c r="N11" s="29"/>
      <c r="O11" s="24"/>
      <c r="P11" s="25"/>
    </row>
    <row r="12" spans="2:15" s="32" customFormat="1" ht="18" customHeight="1">
      <c r="B12" s="30"/>
      <c r="C12" s="27"/>
      <c r="D12" s="27"/>
      <c r="E12" s="27"/>
      <c r="F12" s="27"/>
      <c r="G12" s="27"/>
      <c r="H12" s="27"/>
      <c r="I12" s="28"/>
      <c r="J12" s="29" t="s">
        <v>10</v>
      </c>
      <c r="K12" s="29"/>
      <c r="L12" s="29"/>
      <c r="M12" s="29"/>
      <c r="N12" s="29"/>
      <c r="O12" s="31"/>
    </row>
    <row r="13" spans="2:15" s="32" customFormat="1" ht="18" customHeight="1">
      <c r="B13" s="30"/>
      <c r="J13" s="29" t="s">
        <v>11</v>
      </c>
      <c r="K13" s="29"/>
      <c r="L13" s="29"/>
      <c r="M13" s="29"/>
      <c r="N13" s="29"/>
      <c r="O13" s="31"/>
    </row>
    <row r="14" spans="2:15" s="32" customFormat="1" ht="18" customHeight="1">
      <c r="B14" s="30"/>
      <c r="J14" s="29"/>
      <c r="K14" s="29"/>
      <c r="L14" s="29"/>
      <c r="M14" s="29"/>
      <c r="N14" s="29"/>
      <c r="O14" s="31"/>
    </row>
    <row r="15" spans="2:15" s="32" customFormat="1" ht="18" customHeight="1">
      <c r="B15" s="30"/>
      <c r="O15" s="31"/>
    </row>
    <row r="16" spans="2:15" s="32" customFormat="1" ht="18" customHeight="1">
      <c r="B16" s="30"/>
      <c r="C16" s="27"/>
      <c r="O16" s="31"/>
    </row>
    <row r="17" spans="2:15" s="32" customFormat="1" ht="18" customHeight="1">
      <c r="B17" s="30"/>
      <c r="O17" s="31"/>
    </row>
    <row r="18" spans="2:15" s="32" customFormat="1" ht="18" customHeight="1">
      <c r="B18" s="30"/>
      <c r="I18" s="33"/>
      <c r="O18" s="31"/>
    </row>
    <row r="19" spans="2:15" s="32" customFormat="1" ht="18" customHeight="1">
      <c r="B19" s="30"/>
      <c r="C19" s="27"/>
      <c r="I19" s="22" t="s">
        <v>12</v>
      </c>
      <c r="J19" s="23" t="s">
        <v>13</v>
      </c>
      <c r="K19" s="23"/>
      <c r="L19" s="23"/>
      <c r="M19" s="23"/>
      <c r="N19" s="23"/>
      <c r="O19" s="31"/>
    </row>
    <row r="20" spans="2:15" s="32" customFormat="1" ht="18" customHeight="1">
      <c r="B20" s="30"/>
      <c r="C20" s="27"/>
      <c r="I20" s="22" t="s">
        <v>14</v>
      </c>
      <c r="J20" s="29" t="s">
        <v>15</v>
      </c>
      <c r="K20" s="29"/>
      <c r="L20" s="29"/>
      <c r="M20" s="29"/>
      <c r="N20" s="29"/>
      <c r="O20" s="31"/>
    </row>
    <row r="21" spans="2:15" s="32" customFormat="1" ht="18" customHeight="1">
      <c r="B21" s="30"/>
      <c r="C21" s="27"/>
      <c r="I21" s="28"/>
      <c r="J21" s="29" t="s">
        <v>16</v>
      </c>
      <c r="K21" s="29"/>
      <c r="L21" s="29"/>
      <c r="M21" s="29"/>
      <c r="N21" s="29"/>
      <c r="O21" s="31"/>
    </row>
    <row r="22" spans="2:15" s="32" customFormat="1" ht="18" customHeight="1">
      <c r="B22" s="30"/>
      <c r="C22" s="27"/>
      <c r="I22" s="28"/>
      <c r="J22" s="29" t="s">
        <v>17</v>
      </c>
      <c r="K22" s="23"/>
      <c r="L22" s="23"/>
      <c r="M22" s="23"/>
      <c r="N22" s="23"/>
      <c r="O22" s="31"/>
    </row>
    <row r="23" spans="2:15" s="32" customFormat="1" ht="18" customHeight="1">
      <c r="B23" s="30"/>
      <c r="C23" s="27"/>
      <c r="I23" s="22" t="s">
        <v>18</v>
      </c>
      <c r="J23" s="23" t="s">
        <v>19</v>
      </c>
      <c r="K23" s="29"/>
      <c r="L23" s="29"/>
      <c r="M23" s="29"/>
      <c r="N23" s="29"/>
      <c r="O23" s="31"/>
    </row>
    <row r="24" spans="2:15" s="32" customFormat="1" ht="18" customHeight="1">
      <c r="B24" s="30"/>
      <c r="C24" s="27"/>
      <c r="I24" s="22" t="s">
        <v>20</v>
      </c>
      <c r="J24" s="23" t="s">
        <v>21</v>
      </c>
      <c r="K24" s="29"/>
      <c r="L24" s="29"/>
      <c r="M24" s="29"/>
      <c r="N24" s="29"/>
      <c r="O24" s="31"/>
    </row>
    <row r="25" spans="2:15" s="32" customFormat="1" ht="18" customHeight="1">
      <c r="B25" s="30"/>
      <c r="C25" s="27"/>
      <c r="O25" s="31"/>
    </row>
    <row r="26" spans="2:15" s="32" customFormat="1" ht="18" customHeight="1">
      <c r="B26" s="3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1"/>
    </row>
    <row r="27" spans="2:15" s="32" customFormat="1" ht="18" customHeight="1">
      <c r="B27" s="3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1"/>
    </row>
    <row r="28" spans="2:15" s="32" customFormat="1" ht="18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</sheetData>
  <mergeCells count="2">
    <mergeCell ref="D5:M5"/>
    <mergeCell ref="D3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2"/>
    <pageSetUpPr fitToPage="1"/>
  </sheetPr>
  <dimension ref="B2:U32"/>
  <sheetViews>
    <sheetView tabSelected="1" zoomScale="85" zoomScaleNormal="85" workbookViewId="0" topLeftCell="A1">
      <selection activeCell="D38" sqref="D38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1" width="7.75390625" style="38" customWidth="1"/>
    <col min="12" max="15" width="7.75390625" style="38" hidden="1" customWidth="1"/>
    <col min="16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74" t="str">
        <f>Title!D5</f>
        <v>«Чемпионат России»</v>
      </c>
      <c r="C2" s="39"/>
      <c r="D2" s="39"/>
      <c r="F2" s="40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5" ht="15">
      <c r="B3" s="42" t="s">
        <v>9</v>
      </c>
      <c r="E3" s="43"/>
    </row>
    <row r="4" spans="2:19" s="37" customFormat="1" ht="12.75">
      <c r="B4" s="44" t="s">
        <v>52</v>
      </c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45"/>
    </row>
    <row r="5" spans="5:19" s="37" customFormat="1" ht="13.5" thickBot="1">
      <c r="E5" s="43"/>
      <c r="F5" s="76"/>
      <c r="G5" s="76"/>
      <c r="H5" s="76"/>
      <c r="I5" s="76"/>
      <c r="J5" s="77"/>
      <c r="K5" s="76"/>
      <c r="L5" s="76"/>
      <c r="M5" s="77"/>
      <c r="N5" s="76"/>
      <c r="O5" s="76"/>
      <c r="P5" s="76"/>
      <c r="Q5" s="76"/>
      <c r="R5" s="76"/>
      <c r="S5" s="45"/>
    </row>
    <row r="6" spans="2:21" ht="13.5" customHeight="1">
      <c r="B6" s="164" t="s">
        <v>22</v>
      </c>
      <c r="C6" s="168" t="s">
        <v>23</v>
      </c>
      <c r="D6" s="173" t="s">
        <v>24</v>
      </c>
      <c r="E6" s="170" t="s">
        <v>25</v>
      </c>
      <c r="F6" s="172" t="s">
        <v>26</v>
      </c>
      <c r="G6" s="160"/>
      <c r="H6" s="160"/>
      <c r="I6" s="159" t="s">
        <v>27</v>
      </c>
      <c r="J6" s="160"/>
      <c r="K6" s="160"/>
      <c r="L6" s="159" t="s">
        <v>31</v>
      </c>
      <c r="M6" s="160"/>
      <c r="N6" s="160"/>
      <c r="O6" s="161"/>
      <c r="P6" s="159" t="s">
        <v>32</v>
      </c>
      <c r="Q6" s="160"/>
      <c r="R6" s="161"/>
      <c r="S6" s="166" t="s">
        <v>33</v>
      </c>
      <c r="T6" s="162" t="s">
        <v>28</v>
      </c>
      <c r="U6" s="162" t="s">
        <v>28</v>
      </c>
    </row>
    <row r="7" spans="2:21" ht="34.5" thickBot="1">
      <c r="B7" s="165"/>
      <c r="C7" s="169"/>
      <c r="D7" s="174"/>
      <c r="E7" s="171"/>
      <c r="F7" s="46" t="s">
        <v>29</v>
      </c>
      <c r="G7" s="47" t="s">
        <v>30</v>
      </c>
      <c r="H7" s="47" t="s">
        <v>34</v>
      </c>
      <c r="I7" s="49" t="s">
        <v>29</v>
      </c>
      <c r="J7" s="47" t="s">
        <v>30</v>
      </c>
      <c r="K7" s="47" t="s">
        <v>34</v>
      </c>
      <c r="L7" s="49" t="s">
        <v>30</v>
      </c>
      <c r="M7" s="47" t="s">
        <v>35</v>
      </c>
      <c r="N7" s="47" t="s">
        <v>36</v>
      </c>
      <c r="O7" s="50" t="s">
        <v>34</v>
      </c>
      <c r="P7" s="49" t="s">
        <v>30</v>
      </c>
      <c r="Q7" s="47" t="s">
        <v>37</v>
      </c>
      <c r="R7" s="50" t="s">
        <v>34</v>
      </c>
      <c r="S7" s="167"/>
      <c r="T7" s="163"/>
      <c r="U7" s="163"/>
    </row>
    <row r="8" spans="2:21" ht="12.75">
      <c r="B8" s="51">
        <v>6515</v>
      </c>
      <c r="C8" s="52" t="s">
        <v>55</v>
      </c>
      <c r="D8" s="52" t="s">
        <v>44</v>
      </c>
      <c r="E8" s="53" t="s">
        <v>56</v>
      </c>
      <c r="F8" s="62">
        <v>0</v>
      </c>
      <c r="G8" s="63">
        <v>38.46</v>
      </c>
      <c r="H8" s="63">
        <f aca="true" t="shared" si="0" ref="H8:H31">IF(OR(G8="снят",G8="н/я",G8="н/ф",G8=0),0,120-G8-F8)</f>
        <v>81.53999999999999</v>
      </c>
      <c r="I8" s="64">
        <v>0</v>
      </c>
      <c r="J8" s="63">
        <v>31.87</v>
      </c>
      <c r="K8" s="63">
        <f aca="true" t="shared" si="1" ref="K8:K31">IF(OR(J8="снят",J8="н/я",J8="н/ф",J8=0),0,100-J8-I8)</f>
        <v>68.13</v>
      </c>
      <c r="L8" s="78">
        <v>0</v>
      </c>
      <c r="M8" s="58">
        <v>0</v>
      </c>
      <c r="N8" s="58">
        <v>0</v>
      </c>
      <c r="O8" s="59">
        <f aca="true" t="shared" si="2" ref="O8:O31">IF(OR(L8="снят",L8="н/я",L8="н/ф",L8=0),0,M8+N8)</f>
        <v>0</v>
      </c>
      <c r="P8" s="78">
        <v>41.58</v>
      </c>
      <c r="Q8" s="58">
        <v>51</v>
      </c>
      <c r="R8" s="59">
        <f aca="true" t="shared" si="3" ref="R8:R31">IF(OR(P8="снят",P8="н/я",P8="н/ф",P8=0),0,Q8)</f>
        <v>51</v>
      </c>
      <c r="S8" s="60">
        <f aca="true" t="shared" si="4" ref="S8:S31">SUMIF($7:$7,"баллы",$A8:$IV8)</f>
        <v>200.67</v>
      </c>
      <c r="T8" s="61">
        <v>1</v>
      </c>
      <c r="U8" s="61">
        <f>IF(S8=0,"—",1)</f>
        <v>1</v>
      </c>
    </row>
    <row r="9" spans="2:21" ht="12.75">
      <c r="B9" s="51">
        <v>6513</v>
      </c>
      <c r="C9" s="52" t="s">
        <v>53</v>
      </c>
      <c r="D9" s="52" t="s">
        <v>43</v>
      </c>
      <c r="E9" s="53" t="s">
        <v>54</v>
      </c>
      <c r="F9" s="62">
        <v>0</v>
      </c>
      <c r="G9" s="63">
        <v>36.51</v>
      </c>
      <c r="H9" s="63">
        <f t="shared" si="0"/>
        <v>83.49000000000001</v>
      </c>
      <c r="I9" s="64">
        <v>0</v>
      </c>
      <c r="J9" s="63">
        <v>29.32</v>
      </c>
      <c r="K9" s="63">
        <f t="shared" si="1"/>
        <v>70.68</v>
      </c>
      <c r="L9" s="78">
        <v>0</v>
      </c>
      <c r="M9" s="58">
        <v>0</v>
      </c>
      <c r="N9" s="58">
        <v>0</v>
      </c>
      <c r="O9" s="59">
        <f t="shared" si="2"/>
        <v>0</v>
      </c>
      <c r="P9" s="78">
        <v>48.33</v>
      </c>
      <c r="Q9" s="58">
        <v>44</v>
      </c>
      <c r="R9" s="59">
        <f t="shared" si="3"/>
        <v>44</v>
      </c>
      <c r="S9" s="65">
        <f t="shared" si="4"/>
        <v>198.17000000000002</v>
      </c>
      <c r="T9" s="66">
        <f aca="true" t="shared" si="5" ref="T9:T31">T8+1</f>
        <v>2</v>
      </c>
      <c r="U9" s="66">
        <f aca="true" t="shared" si="6" ref="U9:U31">IF(S9=0,"—",U8+1)</f>
        <v>2</v>
      </c>
    </row>
    <row r="10" spans="2:21" ht="12.75">
      <c r="B10" s="51">
        <v>6517</v>
      </c>
      <c r="C10" s="52" t="s">
        <v>61</v>
      </c>
      <c r="D10" s="52" t="s">
        <v>43</v>
      </c>
      <c r="E10" s="53" t="s">
        <v>62</v>
      </c>
      <c r="F10" s="62">
        <v>5</v>
      </c>
      <c r="G10" s="63">
        <v>37.74</v>
      </c>
      <c r="H10" s="63">
        <f t="shared" si="0"/>
        <v>77.25999999999999</v>
      </c>
      <c r="I10" s="64">
        <v>0</v>
      </c>
      <c r="J10" s="63">
        <v>30.98</v>
      </c>
      <c r="K10" s="63">
        <f t="shared" si="1"/>
        <v>69.02</v>
      </c>
      <c r="L10" s="78">
        <v>0</v>
      </c>
      <c r="M10" s="58">
        <v>0</v>
      </c>
      <c r="N10" s="58">
        <v>0</v>
      </c>
      <c r="O10" s="59">
        <f t="shared" si="2"/>
        <v>0</v>
      </c>
      <c r="P10" s="78">
        <v>40.32</v>
      </c>
      <c r="Q10" s="58">
        <v>51</v>
      </c>
      <c r="R10" s="59">
        <f t="shared" si="3"/>
        <v>51</v>
      </c>
      <c r="S10" s="65">
        <f t="shared" si="4"/>
        <v>197.27999999999997</v>
      </c>
      <c r="T10" s="66">
        <f t="shared" si="5"/>
        <v>3</v>
      </c>
      <c r="U10" s="66">
        <f t="shared" si="6"/>
        <v>3</v>
      </c>
    </row>
    <row r="11" spans="2:21" ht="12.75">
      <c r="B11" s="51">
        <v>6501</v>
      </c>
      <c r="C11" s="52" t="s">
        <v>63</v>
      </c>
      <c r="D11" s="52" t="s">
        <v>46</v>
      </c>
      <c r="E11" s="53" t="s">
        <v>64</v>
      </c>
      <c r="F11" s="62">
        <v>0</v>
      </c>
      <c r="G11" s="63">
        <v>39.42</v>
      </c>
      <c r="H11" s="63">
        <f t="shared" si="0"/>
        <v>80.58</v>
      </c>
      <c r="I11" s="64">
        <v>5</v>
      </c>
      <c r="J11" s="63">
        <v>33.1</v>
      </c>
      <c r="K11" s="63">
        <f t="shared" si="1"/>
        <v>61.900000000000006</v>
      </c>
      <c r="L11" s="78">
        <v>0</v>
      </c>
      <c r="M11" s="58">
        <v>0</v>
      </c>
      <c r="N11" s="58">
        <v>0</v>
      </c>
      <c r="O11" s="59">
        <f t="shared" si="2"/>
        <v>0</v>
      </c>
      <c r="P11" s="78">
        <v>40.91</v>
      </c>
      <c r="Q11" s="58">
        <v>51</v>
      </c>
      <c r="R11" s="59">
        <f t="shared" si="3"/>
        <v>51</v>
      </c>
      <c r="S11" s="65">
        <f t="shared" si="4"/>
        <v>193.48000000000002</v>
      </c>
      <c r="T11" s="66">
        <f t="shared" si="5"/>
        <v>4</v>
      </c>
      <c r="U11" s="66">
        <f t="shared" si="6"/>
        <v>4</v>
      </c>
    </row>
    <row r="12" spans="2:21" ht="12.75">
      <c r="B12" s="51">
        <v>6512</v>
      </c>
      <c r="C12" s="52" t="s">
        <v>65</v>
      </c>
      <c r="D12" s="52" t="s">
        <v>44</v>
      </c>
      <c r="E12" s="53" t="s">
        <v>66</v>
      </c>
      <c r="F12" s="62">
        <v>0</v>
      </c>
      <c r="G12" s="63">
        <v>42.09</v>
      </c>
      <c r="H12" s="63">
        <f t="shared" si="0"/>
        <v>77.91</v>
      </c>
      <c r="I12" s="64">
        <v>5</v>
      </c>
      <c r="J12" s="63">
        <v>32.63</v>
      </c>
      <c r="K12" s="63">
        <f t="shared" si="1"/>
        <v>62.370000000000005</v>
      </c>
      <c r="L12" s="78">
        <v>0</v>
      </c>
      <c r="M12" s="58">
        <v>0</v>
      </c>
      <c r="N12" s="58">
        <v>0</v>
      </c>
      <c r="O12" s="59">
        <f t="shared" si="2"/>
        <v>0</v>
      </c>
      <c r="P12" s="78">
        <v>43.3</v>
      </c>
      <c r="Q12" s="58">
        <v>51</v>
      </c>
      <c r="R12" s="59">
        <f t="shared" si="3"/>
        <v>51</v>
      </c>
      <c r="S12" s="65">
        <f t="shared" si="4"/>
        <v>191.28</v>
      </c>
      <c r="T12" s="66">
        <f t="shared" si="5"/>
        <v>5</v>
      </c>
      <c r="U12" s="66">
        <f t="shared" si="6"/>
        <v>5</v>
      </c>
    </row>
    <row r="13" spans="2:21" ht="12.75">
      <c r="B13" s="51">
        <v>6514</v>
      </c>
      <c r="C13" s="52" t="s">
        <v>67</v>
      </c>
      <c r="D13" s="52" t="s">
        <v>43</v>
      </c>
      <c r="E13" s="53" t="s">
        <v>68</v>
      </c>
      <c r="F13" s="62">
        <v>5</v>
      </c>
      <c r="G13" s="63">
        <v>42.26</v>
      </c>
      <c r="H13" s="63">
        <f t="shared" si="0"/>
        <v>72.74000000000001</v>
      </c>
      <c r="I13" s="64">
        <v>0</v>
      </c>
      <c r="J13" s="63">
        <v>34.89</v>
      </c>
      <c r="K13" s="63">
        <f t="shared" si="1"/>
        <v>65.11</v>
      </c>
      <c r="L13" s="78">
        <v>0</v>
      </c>
      <c r="M13" s="58">
        <v>0</v>
      </c>
      <c r="N13" s="58">
        <v>0</v>
      </c>
      <c r="O13" s="59">
        <f t="shared" si="2"/>
        <v>0</v>
      </c>
      <c r="P13" s="78">
        <v>44.28</v>
      </c>
      <c r="Q13" s="58">
        <v>51</v>
      </c>
      <c r="R13" s="59">
        <f t="shared" si="3"/>
        <v>51</v>
      </c>
      <c r="S13" s="65">
        <f t="shared" si="4"/>
        <v>188.85000000000002</v>
      </c>
      <c r="T13" s="66">
        <f t="shared" si="5"/>
        <v>6</v>
      </c>
      <c r="U13" s="66">
        <f t="shared" si="6"/>
        <v>6</v>
      </c>
    </row>
    <row r="14" spans="2:21" ht="12.75">
      <c r="B14" s="51">
        <v>6509</v>
      </c>
      <c r="C14" s="52" t="s">
        <v>73</v>
      </c>
      <c r="D14" s="52" t="s">
        <v>47</v>
      </c>
      <c r="E14" s="53" t="s">
        <v>74</v>
      </c>
      <c r="F14" s="62">
        <v>5</v>
      </c>
      <c r="G14" s="63">
        <v>41.26</v>
      </c>
      <c r="H14" s="63">
        <f t="shared" si="0"/>
        <v>73.74000000000001</v>
      </c>
      <c r="I14" s="64">
        <v>5</v>
      </c>
      <c r="J14" s="63">
        <v>31.75</v>
      </c>
      <c r="K14" s="63">
        <f t="shared" si="1"/>
        <v>63.25</v>
      </c>
      <c r="L14" s="78">
        <v>0</v>
      </c>
      <c r="M14" s="58">
        <v>0</v>
      </c>
      <c r="N14" s="58">
        <v>0</v>
      </c>
      <c r="O14" s="59">
        <f t="shared" si="2"/>
        <v>0</v>
      </c>
      <c r="P14" s="78">
        <v>44.77</v>
      </c>
      <c r="Q14" s="58">
        <v>51</v>
      </c>
      <c r="R14" s="59">
        <f t="shared" si="3"/>
        <v>51</v>
      </c>
      <c r="S14" s="65">
        <f t="shared" si="4"/>
        <v>187.99</v>
      </c>
      <c r="T14" s="66">
        <f t="shared" si="5"/>
        <v>7</v>
      </c>
      <c r="U14" s="66">
        <f t="shared" si="6"/>
        <v>7</v>
      </c>
    </row>
    <row r="15" spans="2:21" ht="12.75">
      <c r="B15" s="51">
        <v>6516</v>
      </c>
      <c r="C15" s="52" t="s">
        <v>59</v>
      </c>
      <c r="D15" s="52" t="s">
        <v>44</v>
      </c>
      <c r="E15" s="53" t="s">
        <v>60</v>
      </c>
      <c r="F15" s="62">
        <v>0</v>
      </c>
      <c r="G15" s="63">
        <v>46.49</v>
      </c>
      <c r="H15" s="63">
        <f t="shared" si="0"/>
        <v>73.50999999999999</v>
      </c>
      <c r="I15" s="64">
        <v>0</v>
      </c>
      <c r="J15" s="63">
        <v>36.91</v>
      </c>
      <c r="K15" s="63">
        <f t="shared" si="1"/>
        <v>63.09</v>
      </c>
      <c r="L15" s="78">
        <v>0</v>
      </c>
      <c r="M15" s="58">
        <v>0</v>
      </c>
      <c r="N15" s="58">
        <v>0</v>
      </c>
      <c r="O15" s="59">
        <f t="shared" si="2"/>
        <v>0</v>
      </c>
      <c r="P15" s="78">
        <v>46.25</v>
      </c>
      <c r="Q15" s="58">
        <v>44</v>
      </c>
      <c r="R15" s="59">
        <f t="shared" si="3"/>
        <v>44</v>
      </c>
      <c r="S15" s="65">
        <f t="shared" si="4"/>
        <v>180.6</v>
      </c>
      <c r="T15" s="66">
        <f t="shared" si="5"/>
        <v>8</v>
      </c>
      <c r="U15" s="66">
        <f t="shared" si="6"/>
        <v>8</v>
      </c>
    </row>
    <row r="16" spans="2:21" ht="12.75">
      <c r="B16" s="51">
        <v>6520</v>
      </c>
      <c r="C16" s="52" t="s">
        <v>69</v>
      </c>
      <c r="D16" s="52" t="s">
        <v>46</v>
      </c>
      <c r="E16" s="53" t="s">
        <v>70</v>
      </c>
      <c r="F16" s="62">
        <v>0</v>
      </c>
      <c r="G16" s="63">
        <v>48.61</v>
      </c>
      <c r="H16" s="63">
        <f t="shared" si="0"/>
        <v>71.39</v>
      </c>
      <c r="I16" s="64">
        <v>0</v>
      </c>
      <c r="J16" s="63">
        <v>39.57</v>
      </c>
      <c r="K16" s="63">
        <f t="shared" si="1"/>
        <v>60.43</v>
      </c>
      <c r="L16" s="78">
        <v>0</v>
      </c>
      <c r="M16" s="58">
        <v>0</v>
      </c>
      <c r="N16" s="58">
        <v>0</v>
      </c>
      <c r="O16" s="59">
        <f t="shared" si="2"/>
        <v>0</v>
      </c>
      <c r="P16" s="78">
        <v>45.78</v>
      </c>
      <c r="Q16" s="58">
        <v>43</v>
      </c>
      <c r="R16" s="59">
        <f t="shared" si="3"/>
        <v>43</v>
      </c>
      <c r="S16" s="65">
        <f t="shared" si="4"/>
        <v>174.82</v>
      </c>
      <c r="T16" s="66">
        <f t="shared" si="5"/>
        <v>9</v>
      </c>
      <c r="U16" s="66">
        <f t="shared" si="6"/>
        <v>9</v>
      </c>
    </row>
    <row r="17" spans="2:21" ht="12.75">
      <c r="B17" s="51">
        <v>6521</v>
      </c>
      <c r="C17" s="52" t="s">
        <v>57</v>
      </c>
      <c r="D17" s="52" t="s">
        <v>45</v>
      </c>
      <c r="E17" s="53" t="s">
        <v>58</v>
      </c>
      <c r="F17" s="62">
        <v>0</v>
      </c>
      <c r="G17" s="63">
        <v>44.54</v>
      </c>
      <c r="H17" s="63">
        <f t="shared" si="0"/>
        <v>75.46000000000001</v>
      </c>
      <c r="I17" s="64">
        <v>0</v>
      </c>
      <c r="J17" s="63">
        <v>37.21</v>
      </c>
      <c r="K17" s="63">
        <f t="shared" si="1"/>
        <v>62.79</v>
      </c>
      <c r="L17" s="78">
        <v>0</v>
      </c>
      <c r="M17" s="58">
        <v>0</v>
      </c>
      <c r="N17" s="58">
        <v>0</v>
      </c>
      <c r="O17" s="59">
        <f t="shared" si="2"/>
        <v>0</v>
      </c>
      <c r="P17" s="78">
        <v>37.54</v>
      </c>
      <c r="Q17" s="58">
        <v>24</v>
      </c>
      <c r="R17" s="59">
        <f t="shared" si="3"/>
        <v>24</v>
      </c>
      <c r="S17" s="65">
        <f t="shared" si="4"/>
        <v>162.25</v>
      </c>
      <c r="T17" s="66">
        <f t="shared" si="5"/>
        <v>10</v>
      </c>
      <c r="U17" s="66">
        <f t="shared" si="6"/>
        <v>10</v>
      </c>
    </row>
    <row r="18" spans="2:21" ht="12.75">
      <c r="B18" s="51">
        <v>6508</v>
      </c>
      <c r="C18" s="52" t="s">
        <v>71</v>
      </c>
      <c r="D18" s="52" t="s">
        <v>43</v>
      </c>
      <c r="E18" s="53" t="s">
        <v>72</v>
      </c>
      <c r="F18" s="62">
        <v>5</v>
      </c>
      <c r="G18" s="63">
        <v>45.74</v>
      </c>
      <c r="H18" s="63">
        <f t="shared" si="0"/>
        <v>69.25999999999999</v>
      </c>
      <c r="I18" s="64">
        <v>0</v>
      </c>
      <c r="J18" s="63">
        <v>29.8</v>
      </c>
      <c r="K18" s="63">
        <f t="shared" si="1"/>
        <v>70.2</v>
      </c>
      <c r="L18" s="78">
        <v>0</v>
      </c>
      <c r="M18" s="58">
        <v>0</v>
      </c>
      <c r="N18" s="58">
        <v>0</v>
      </c>
      <c r="O18" s="59">
        <f t="shared" si="2"/>
        <v>0</v>
      </c>
      <c r="P18" s="78">
        <v>25.78</v>
      </c>
      <c r="Q18" s="58">
        <v>16</v>
      </c>
      <c r="R18" s="59">
        <f t="shared" si="3"/>
        <v>16</v>
      </c>
      <c r="S18" s="65">
        <f t="shared" si="4"/>
        <v>155.45999999999998</v>
      </c>
      <c r="T18" s="66">
        <f t="shared" si="5"/>
        <v>11</v>
      </c>
      <c r="U18" s="66">
        <f t="shared" si="6"/>
        <v>11</v>
      </c>
    </row>
    <row r="19" spans="2:21" ht="12.75">
      <c r="B19" s="51">
        <v>6524</v>
      </c>
      <c r="C19" s="52" t="s">
        <v>73</v>
      </c>
      <c r="D19" s="52" t="s">
        <v>47</v>
      </c>
      <c r="E19" s="53" t="s">
        <v>75</v>
      </c>
      <c r="F19" s="62">
        <v>10</v>
      </c>
      <c r="G19" s="63">
        <v>50.17</v>
      </c>
      <c r="H19" s="63">
        <f t="shared" si="0"/>
        <v>59.83</v>
      </c>
      <c r="I19" s="64">
        <v>0</v>
      </c>
      <c r="J19" s="63">
        <v>38</v>
      </c>
      <c r="K19" s="63">
        <f t="shared" si="1"/>
        <v>62</v>
      </c>
      <c r="L19" s="78">
        <v>0</v>
      </c>
      <c r="M19" s="58">
        <v>0</v>
      </c>
      <c r="N19" s="58">
        <v>0</v>
      </c>
      <c r="O19" s="59">
        <f t="shared" si="2"/>
        <v>0</v>
      </c>
      <c r="P19" s="78">
        <v>34.03</v>
      </c>
      <c r="Q19" s="58">
        <v>28</v>
      </c>
      <c r="R19" s="59">
        <f t="shared" si="3"/>
        <v>28</v>
      </c>
      <c r="S19" s="65">
        <f t="shared" si="4"/>
        <v>149.82999999999998</v>
      </c>
      <c r="T19" s="66">
        <f t="shared" si="5"/>
        <v>12</v>
      </c>
      <c r="U19" s="66">
        <f t="shared" si="6"/>
        <v>12</v>
      </c>
    </row>
    <row r="20" spans="2:21" ht="12.75">
      <c r="B20" s="51">
        <v>6518</v>
      </c>
      <c r="C20" s="52" t="s">
        <v>76</v>
      </c>
      <c r="D20" s="52" t="s">
        <v>48</v>
      </c>
      <c r="E20" s="53" t="s">
        <v>77</v>
      </c>
      <c r="F20" s="62">
        <v>5</v>
      </c>
      <c r="G20" s="63">
        <v>51.26</v>
      </c>
      <c r="H20" s="63">
        <f t="shared" si="0"/>
        <v>63.74000000000001</v>
      </c>
      <c r="I20" s="64">
        <v>5</v>
      </c>
      <c r="J20" s="63">
        <v>40.39</v>
      </c>
      <c r="K20" s="63">
        <f t="shared" si="1"/>
        <v>54.61</v>
      </c>
      <c r="L20" s="78">
        <v>0</v>
      </c>
      <c r="M20" s="58">
        <v>0</v>
      </c>
      <c r="N20" s="58">
        <v>0</v>
      </c>
      <c r="O20" s="59">
        <f t="shared" si="2"/>
        <v>0</v>
      </c>
      <c r="P20" s="78">
        <v>49.61</v>
      </c>
      <c r="Q20" s="58">
        <v>28</v>
      </c>
      <c r="R20" s="59">
        <f t="shared" si="3"/>
        <v>28</v>
      </c>
      <c r="S20" s="65">
        <f t="shared" si="4"/>
        <v>146.35000000000002</v>
      </c>
      <c r="T20" s="66">
        <f t="shared" si="5"/>
        <v>13</v>
      </c>
      <c r="U20" s="66">
        <f t="shared" si="6"/>
        <v>13</v>
      </c>
    </row>
    <row r="21" spans="2:21" ht="12.75">
      <c r="B21" s="51">
        <v>6502</v>
      </c>
      <c r="C21" s="52" t="s">
        <v>80</v>
      </c>
      <c r="D21" s="52" t="s">
        <v>48</v>
      </c>
      <c r="E21" s="53" t="s">
        <v>81</v>
      </c>
      <c r="F21" s="62">
        <v>10</v>
      </c>
      <c r="G21" s="63">
        <v>52.96</v>
      </c>
      <c r="H21" s="63">
        <f t="shared" si="0"/>
        <v>57.03999999999999</v>
      </c>
      <c r="I21" s="64">
        <v>25</v>
      </c>
      <c r="J21" s="63">
        <v>46.76</v>
      </c>
      <c r="K21" s="63">
        <f t="shared" si="1"/>
        <v>28.240000000000002</v>
      </c>
      <c r="L21" s="78">
        <v>0</v>
      </c>
      <c r="M21" s="58">
        <v>0</v>
      </c>
      <c r="N21" s="58">
        <v>0</v>
      </c>
      <c r="O21" s="59">
        <f t="shared" si="2"/>
        <v>0</v>
      </c>
      <c r="P21" s="78">
        <v>51.58</v>
      </c>
      <c r="Q21" s="58">
        <v>36</v>
      </c>
      <c r="R21" s="59">
        <f t="shared" si="3"/>
        <v>36</v>
      </c>
      <c r="S21" s="65">
        <f t="shared" si="4"/>
        <v>121.28</v>
      </c>
      <c r="T21" s="66">
        <f t="shared" si="5"/>
        <v>14</v>
      </c>
      <c r="U21" s="66">
        <f t="shared" si="6"/>
        <v>14</v>
      </c>
    </row>
    <row r="22" spans="2:21" ht="12.75">
      <c r="B22" s="51">
        <v>6503</v>
      </c>
      <c r="C22" s="52" t="s">
        <v>87</v>
      </c>
      <c r="D22" s="52" t="s">
        <v>50</v>
      </c>
      <c r="E22" s="53" t="s">
        <v>88</v>
      </c>
      <c r="F22" s="62">
        <v>5</v>
      </c>
      <c r="G22" s="63">
        <v>47.99</v>
      </c>
      <c r="H22" s="63">
        <f t="shared" si="0"/>
        <v>67.00999999999999</v>
      </c>
      <c r="I22" s="64">
        <v>0</v>
      </c>
      <c r="J22" s="63" t="s">
        <v>84</v>
      </c>
      <c r="K22" s="63">
        <f t="shared" si="1"/>
        <v>0</v>
      </c>
      <c r="L22" s="78">
        <v>0</v>
      </c>
      <c r="M22" s="58">
        <v>0</v>
      </c>
      <c r="N22" s="58">
        <v>0</v>
      </c>
      <c r="O22" s="59">
        <f t="shared" si="2"/>
        <v>0</v>
      </c>
      <c r="P22" s="78">
        <v>41.9</v>
      </c>
      <c r="Q22" s="58">
        <v>49</v>
      </c>
      <c r="R22" s="59">
        <f t="shared" si="3"/>
        <v>49</v>
      </c>
      <c r="S22" s="65">
        <f t="shared" si="4"/>
        <v>116.00999999999999</v>
      </c>
      <c r="T22" s="66">
        <f t="shared" si="5"/>
        <v>15</v>
      </c>
      <c r="U22" s="66">
        <f t="shared" si="6"/>
        <v>15</v>
      </c>
    </row>
    <row r="23" spans="2:21" ht="12.75">
      <c r="B23" s="51">
        <v>6506</v>
      </c>
      <c r="C23" s="52" t="s">
        <v>78</v>
      </c>
      <c r="D23" s="52" t="s">
        <v>49</v>
      </c>
      <c r="E23" s="53" t="s">
        <v>79</v>
      </c>
      <c r="F23" s="62">
        <v>15</v>
      </c>
      <c r="G23" s="63">
        <v>43.85</v>
      </c>
      <c r="H23" s="63">
        <f t="shared" si="0"/>
        <v>61.150000000000006</v>
      </c>
      <c r="I23" s="64">
        <v>10</v>
      </c>
      <c r="J23" s="63">
        <v>37.32</v>
      </c>
      <c r="K23" s="63">
        <f t="shared" si="1"/>
        <v>52.68</v>
      </c>
      <c r="L23" s="78">
        <v>0</v>
      </c>
      <c r="M23" s="58">
        <v>0</v>
      </c>
      <c r="N23" s="58">
        <v>0</v>
      </c>
      <c r="O23" s="59">
        <f t="shared" si="2"/>
        <v>0</v>
      </c>
      <c r="P23" s="78">
        <v>41.36</v>
      </c>
      <c r="Q23" s="58">
        <v>1</v>
      </c>
      <c r="R23" s="59">
        <f t="shared" si="3"/>
        <v>1</v>
      </c>
      <c r="S23" s="65">
        <f t="shared" si="4"/>
        <v>114.83000000000001</v>
      </c>
      <c r="T23" s="66">
        <f t="shared" si="5"/>
        <v>16</v>
      </c>
      <c r="U23" s="66">
        <f t="shared" si="6"/>
        <v>16</v>
      </c>
    </row>
    <row r="24" spans="2:21" ht="12.75">
      <c r="B24" s="51">
        <v>6522</v>
      </c>
      <c r="C24" s="52" t="s">
        <v>91</v>
      </c>
      <c r="D24" s="52" t="s">
        <v>44</v>
      </c>
      <c r="E24" s="53" t="s">
        <v>92</v>
      </c>
      <c r="F24" s="62">
        <v>0</v>
      </c>
      <c r="G24" s="63" t="s">
        <v>84</v>
      </c>
      <c r="H24" s="63">
        <f t="shared" si="0"/>
        <v>0</v>
      </c>
      <c r="I24" s="64">
        <v>5</v>
      </c>
      <c r="J24" s="63">
        <v>34.41</v>
      </c>
      <c r="K24" s="63">
        <f t="shared" si="1"/>
        <v>60.59</v>
      </c>
      <c r="L24" s="78">
        <v>0</v>
      </c>
      <c r="M24" s="58">
        <v>0</v>
      </c>
      <c r="N24" s="58">
        <v>0</v>
      </c>
      <c r="O24" s="59">
        <f t="shared" si="2"/>
        <v>0</v>
      </c>
      <c r="P24" s="78">
        <v>42.09</v>
      </c>
      <c r="Q24" s="58">
        <v>51</v>
      </c>
      <c r="R24" s="59">
        <f t="shared" si="3"/>
        <v>51</v>
      </c>
      <c r="S24" s="65">
        <f t="shared" si="4"/>
        <v>111.59</v>
      </c>
      <c r="T24" s="66">
        <f t="shared" si="5"/>
        <v>17</v>
      </c>
      <c r="U24" s="66">
        <f t="shared" si="6"/>
        <v>17</v>
      </c>
    </row>
    <row r="25" spans="2:21" ht="12.75">
      <c r="B25" s="51">
        <v>6523</v>
      </c>
      <c r="C25" s="52" t="s">
        <v>82</v>
      </c>
      <c r="D25" s="52" t="s">
        <v>47</v>
      </c>
      <c r="E25" s="53" t="s">
        <v>83</v>
      </c>
      <c r="F25" s="62">
        <v>0</v>
      </c>
      <c r="G25" s="63">
        <v>39.42</v>
      </c>
      <c r="H25" s="63">
        <f t="shared" si="0"/>
        <v>80.58</v>
      </c>
      <c r="I25" s="64">
        <v>0</v>
      </c>
      <c r="J25" s="63" t="s">
        <v>84</v>
      </c>
      <c r="K25" s="63">
        <f t="shared" si="1"/>
        <v>0</v>
      </c>
      <c r="L25" s="78">
        <v>0</v>
      </c>
      <c r="M25" s="58">
        <v>0</v>
      </c>
      <c r="N25" s="58">
        <v>0</v>
      </c>
      <c r="O25" s="59">
        <f t="shared" si="2"/>
        <v>0</v>
      </c>
      <c r="P25" s="78">
        <v>38.92</v>
      </c>
      <c r="Q25" s="58">
        <v>28</v>
      </c>
      <c r="R25" s="59">
        <f t="shared" si="3"/>
        <v>28</v>
      </c>
      <c r="S25" s="65">
        <f t="shared" si="4"/>
        <v>108.58</v>
      </c>
      <c r="T25" s="66">
        <f t="shared" si="5"/>
        <v>18</v>
      </c>
      <c r="U25" s="66">
        <f t="shared" si="6"/>
        <v>18</v>
      </c>
    </row>
    <row r="26" spans="2:21" ht="12.75">
      <c r="B26" s="51">
        <v>6519</v>
      </c>
      <c r="C26" s="52" t="s">
        <v>89</v>
      </c>
      <c r="D26" s="52" t="s">
        <v>43</v>
      </c>
      <c r="E26" s="53" t="s">
        <v>90</v>
      </c>
      <c r="F26" s="62">
        <v>0</v>
      </c>
      <c r="G26" s="63" t="s">
        <v>84</v>
      </c>
      <c r="H26" s="63">
        <f t="shared" si="0"/>
        <v>0</v>
      </c>
      <c r="I26" s="64">
        <v>0</v>
      </c>
      <c r="J26" s="63">
        <v>30.76</v>
      </c>
      <c r="K26" s="63">
        <f t="shared" si="1"/>
        <v>69.24</v>
      </c>
      <c r="L26" s="78">
        <v>0</v>
      </c>
      <c r="M26" s="58">
        <v>0</v>
      </c>
      <c r="N26" s="58">
        <v>0</v>
      </c>
      <c r="O26" s="59">
        <f t="shared" si="2"/>
        <v>0</v>
      </c>
      <c r="P26" s="78">
        <v>43.24</v>
      </c>
      <c r="Q26" s="58">
        <v>26</v>
      </c>
      <c r="R26" s="59">
        <f t="shared" si="3"/>
        <v>26</v>
      </c>
      <c r="S26" s="65">
        <f t="shared" si="4"/>
        <v>95.24</v>
      </c>
      <c r="T26" s="66">
        <f t="shared" si="5"/>
        <v>19</v>
      </c>
      <c r="U26" s="66">
        <f t="shared" si="6"/>
        <v>19</v>
      </c>
    </row>
    <row r="27" spans="2:21" ht="12.75">
      <c r="B27" s="51">
        <v>6525</v>
      </c>
      <c r="C27" s="52" t="s">
        <v>85</v>
      </c>
      <c r="D27" s="52" t="s">
        <v>50</v>
      </c>
      <c r="E27" s="53" t="s">
        <v>86</v>
      </c>
      <c r="F27" s="62">
        <v>5</v>
      </c>
      <c r="G27" s="63">
        <v>41.64</v>
      </c>
      <c r="H27" s="63">
        <f t="shared" si="0"/>
        <v>73.36</v>
      </c>
      <c r="I27" s="64">
        <v>0</v>
      </c>
      <c r="J27" s="63" t="s">
        <v>84</v>
      </c>
      <c r="K27" s="63">
        <f t="shared" si="1"/>
        <v>0</v>
      </c>
      <c r="L27" s="78">
        <v>0</v>
      </c>
      <c r="M27" s="58">
        <v>0</v>
      </c>
      <c r="N27" s="58">
        <v>0</v>
      </c>
      <c r="O27" s="59">
        <f t="shared" si="2"/>
        <v>0</v>
      </c>
      <c r="P27" s="78">
        <v>45.84</v>
      </c>
      <c r="Q27" s="58">
        <v>21</v>
      </c>
      <c r="R27" s="59">
        <f t="shared" si="3"/>
        <v>21</v>
      </c>
      <c r="S27" s="65">
        <f t="shared" si="4"/>
        <v>94.36</v>
      </c>
      <c r="T27" s="66">
        <f t="shared" si="5"/>
        <v>20</v>
      </c>
      <c r="U27" s="66">
        <f t="shared" si="6"/>
        <v>20</v>
      </c>
    </row>
    <row r="28" spans="2:21" ht="12.75">
      <c r="B28" s="51">
        <v>6526</v>
      </c>
      <c r="C28" s="52" t="s">
        <v>95</v>
      </c>
      <c r="D28" s="52" t="s">
        <v>50</v>
      </c>
      <c r="E28" s="53" t="s">
        <v>96</v>
      </c>
      <c r="F28" s="62">
        <v>0</v>
      </c>
      <c r="G28" s="63" t="s">
        <v>84</v>
      </c>
      <c r="H28" s="63">
        <f t="shared" si="0"/>
        <v>0</v>
      </c>
      <c r="I28" s="64">
        <v>10</v>
      </c>
      <c r="J28" s="63">
        <v>31</v>
      </c>
      <c r="K28" s="63">
        <f t="shared" si="1"/>
        <v>59</v>
      </c>
      <c r="L28" s="78">
        <v>0</v>
      </c>
      <c r="M28" s="58">
        <v>0</v>
      </c>
      <c r="N28" s="58">
        <v>0</v>
      </c>
      <c r="O28" s="59">
        <f t="shared" si="2"/>
        <v>0</v>
      </c>
      <c r="P28" s="78">
        <v>38.51</v>
      </c>
      <c r="Q28" s="58">
        <v>26</v>
      </c>
      <c r="R28" s="59">
        <f t="shared" si="3"/>
        <v>26</v>
      </c>
      <c r="S28" s="65">
        <f t="shared" si="4"/>
        <v>85</v>
      </c>
      <c r="T28" s="66">
        <f t="shared" si="5"/>
        <v>21</v>
      </c>
      <c r="U28" s="66">
        <f t="shared" si="6"/>
        <v>21</v>
      </c>
    </row>
    <row r="29" spans="2:21" ht="12.75">
      <c r="B29" s="51">
        <v>6507</v>
      </c>
      <c r="C29" s="52" t="s">
        <v>93</v>
      </c>
      <c r="D29" s="52" t="s">
        <v>43</v>
      </c>
      <c r="E29" s="53" t="s">
        <v>94</v>
      </c>
      <c r="F29" s="62">
        <v>0</v>
      </c>
      <c r="G29" s="63" t="s">
        <v>84</v>
      </c>
      <c r="H29" s="63">
        <f t="shared" si="0"/>
        <v>0</v>
      </c>
      <c r="I29" s="64">
        <v>5</v>
      </c>
      <c r="J29" s="63">
        <v>42.88</v>
      </c>
      <c r="K29" s="63">
        <f t="shared" si="1"/>
        <v>52.12</v>
      </c>
      <c r="L29" s="78">
        <v>0</v>
      </c>
      <c r="M29" s="58">
        <v>0</v>
      </c>
      <c r="N29" s="58">
        <v>0</v>
      </c>
      <c r="O29" s="59">
        <f t="shared" si="2"/>
        <v>0</v>
      </c>
      <c r="P29" s="78">
        <v>43.52</v>
      </c>
      <c r="Q29" s="58">
        <v>21</v>
      </c>
      <c r="R29" s="59">
        <f t="shared" si="3"/>
        <v>21</v>
      </c>
      <c r="S29" s="65">
        <f t="shared" si="4"/>
        <v>73.12</v>
      </c>
      <c r="T29" s="66">
        <f t="shared" si="5"/>
        <v>22</v>
      </c>
      <c r="U29" s="66">
        <f t="shared" si="6"/>
        <v>22</v>
      </c>
    </row>
    <row r="30" spans="2:21" ht="12.75">
      <c r="B30" s="51">
        <v>6504</v>
      </c>
      <c r="C30" s="52" t="s">
        <v>97</v>
      </c>
      <c r="D30" s="52" t="s">
        <v>50</v>
      </c>
      <c r="E30" s="53" t="s">
        <v>98</v>
      </c>
      <c r="F30" s="62">
        <v>0</v>
      </c>
      <c r="G30" s="63" t="s">
        <v>84</v>
      </c>
      <c r="H30" s="63">
        <f t="shared" si="0"/>
        <v>0</v>
      </c>
      <c r="I30" s="64">
        <v>10</v>
      </c>
      <c r="J30" s="63">
        <v>39.55</v>
      </c>
      <c r="K30" s="63">
        <f t="shared" si="1"/>
        <v>50.45</v>
      </c>
      <c r="L30" s="78">
        <v>0</v>
      </c>
      <c r="M30" s="58">
        <v>0</v>
      </c>
      <c r="N30" s="58">
        <v>0</v>
      </c>
      <c r="O30" s="59">
        <f t="shared" si="2"/>
        <v>0</v>
      </c>
      <c r="P30" s="78">
        <v>29.74</v>
      </c>
      <c r="Q30" s="58">
        <v>15</v>
      </c>
      <c r="R30" s="59">
        <f t="shared" si="3"/>
        <v>15</v>
      </c>
      <c r="S30" s="65">
        <f t="shared" si="4"/>
        <v>65.45</v>
      </c>
      <c r="T30" s="66">
        <f t="shared" si="5"/>
        <v>23</v>
      </c>
      <c r="U30" s="66">
        <f t="shared" si="6"/>
        <v>23</v>
      </c>
    </row>
    <row r="31" spans="2:21" ht="12.75">
      <c r="B31" s="51">
        <v>6510</v>
      </c>
      <c r="C31" s="52" t="s">
        <v>99</v>
      </c>
      <c r="D31" s="52" t="s">
        <v>45</v>
      </c>
      <c r="E31" s="53" t="s">
        <v>100</v>
      </c>
      <c r="F31" s="62">
        <v>0</v>
      </c>
      <c r="G31" s="63" t="s">
        <v>84</v>
      </c>
      <c r="H31" s="63">
        <f t="shared" si="0"/>
        <v>0</v>
      </c>
      <c r="I31" s="64">
        <v>0</v>
      </c>
      <c r="J31" s="63" t="s">
        <v>84</v>
      </c>
      <c r="K31" s="63">
        <f t="shared" si="1"/>
        <v>0</v>
      </c>
      <c r="L31" s="78">
        <v>0</v>
      </c>
      <c r="M31" s="58">
        <v>0</v>
      </c>
      <c r="N31" s="58">
        <v>0</v>
      </c>
      <c r="O31" s="59">
        <f t="shared" si="2"/>
        <v>0</v>
      </c>
      <c r="P31" s="78">
        <v>44.44</v>
      </c>
      <c r="Q31" s="58">
        <v>51</v>
      </c>
      <c r="R31" s="59">
        <f t="shared" si="3"/>
        <v>51</v>
      </c>
      <c r="S31" s="65">
        <f t="shared" si="4"/>
        <v>51</v>
      </c>
      <c r="T31" s="66">
        <f t="shared" si="5"/>
        <v>24</v>
      </c>
      <c r="U31" s="66">
        <f t="shared" si="6"/>
        <v>24</v>
      </c>
    </row>
    <row r="32" spans="2:21" ht="13.5" thickBot="1">
      <c r="B32" s="67"/>
      <c r="C32" s="68"/>
      <c r="D32" s="68"/>
      <c r="E32" s="69"/>
      <c r="F32" s="70"/>
      <c r="G32" s="68"/>
      <c r="H32" s="68"/>
      <c r="I32" s="70"/>
      <c r="J32" s="68"/>
      <c r="K32" s="68"/>
      <c r="L32" s="70"/>
      <c r="M32" s="68"/>
      <c r="N32" s="68"/>
      <c r="O32" s="71"/>
      <c r="P32" s="70"/>
      <c r="Q32" s="68"/>
      <c r="R32" s="71"/>
      <c r="S32" s="72"/>
      <c r="T32" s="73"/>
      <c r="U32" s="73"/>
    </row>
  </sheetData>
  <sheetProtection/>
  <mergeCells count="11">
    <mergeCell ref="L6:O6"/>
    <mergeCell ref="P6:R6"/>
    <mergeCell ref="U6:U7"/>
    <mergeCell ref="B6:B7"/>
    <mergeCell ref="T6:T7"/>
    <mergeCell ref="S6:S7"/>
    <mergeCell ref="C6:C7"/>
    <mergeCell ref="E6:E7"/>
    <mergeCell ref="I6:K6"/>
    <mergeCell ref="F6:H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2"/>
    <pageSetUpPr fitToPage="1"/>
  </sheetPr>
  <dimension ref="B2:U40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1" width="7.75390625" style="38" customWidth="1"/>
    <col min="12" max="15" width="7.75390625" style="38" hidden="1" customWidth="1"/>
    <col min="16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74" t="str">
        <f>Title!D5</f>
        <v>«Чемпионат России»</v>
      </c>
      <c r="C2" s="39"/>
      <c r="D2" s="39"/>
      <c r="F2" s="40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5" ht="15">
      <c r="B3" s="42" t="str">
        <f>'AA-Maxi'!B3</f>
        <v>многоборье</v>
      </c>
      <c r="E3" s="43"/>
    </row>
    <row r="4" spans="2:19" s="37" customFormat="1" ht="12.75">
      <c r="B4" s="44" t="s">
        <v>103</v>
      </c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45"/>
    </row>
    <row r="5" spans="5:19" s="37" customFormat="1" ht="13.5" thickBot="1">
      <c r="E5" s="43"/>
      <c r="F5" s="76"/>
      <c r="G5" s="76"/>
      <c r="H5" s="76"/>
      <c r="I5" s="76"/>
      <c r="J5" s="77"/>
      <c r="K5" s="76"/>
      <c r="L5" s="76"/>
      <c r="M5" s="77"/>
      <c r="N5" s="76"/>
      <c r="O5" s="76"/>
      <c r="P5" s="76"/>
      <c r="Q5" s="76"/>
      <c r="R5" s="76"/>
      <c r="S5" s="45"/>
    </row>
    <row r="6" spans="2:21" ht="13.5" customHeight="1">
      <c r="B6" s="164" t="s">
        <v>22</v>
      </c>
      <c r="C6" s="168" t="s">
        <v>23</v>
      </c>
      <c r="D6" s="173" t="s">
        <v>24</v>
      </c>
      <c r="E6" s="170" t="s">
        <v>25</v>
      </c>
      <c r="F6" s="172" t="s">
        <v>26</v>
      </c>
      <c r="G6" s="160"/>
      <c r="H6" s="160"/>
      <c r="I6" s="159" t="s">
        <v>27</v>
      </c>
      <c r="J6" s="160"/>
      <c r="K6" s="160"/>
      <c r="L6" s="159" t="s">
        <v>31</v>
      </c>
      <c r="M6" s="160"/>
      <c r="N6" s="160"/>
      <c r="O6" s="161"/>
      <c r="P6" s="159" t="s">
        <v>32</v>
      </c>
      <c r="Q6" s="160"/>
      <c r="R6" s="161"/>
      <c r="S6" s="166" t="s">
        <v>33</v>
      </c>
      <c r="T6" s="162" t="s">
        <v>28</v>
      </c>
      <c r="U6" s="162" t="s">
        <v>28</v>
      </c>
    </row>
    <row r="7" spans="2:21" ht="34.5" thickBot="1">
      <c r="B7" s="165"/>
      <c r="C7" s="169"/>
      <c r="D7" s="174"/>
      <c r="E7" s="171"/>
      <c r="F7" s="46" t="s">
        <v>29</v>
      </c>
      <c r="G7" s="47" t="s">
        <v>30</v>
      </c>
      <c r="H7" s="47" t="s">
        <v>34</v>
      </c>
      <c r="I7" s="49" t="s">
        <v>29</v>
      </c>
      <c r="J7" s="47" t="s">
        <v>30</v>
      </c>
      <c r="K7" s="47" t="s">
        <v>34</v>
      </c>
      <c r="L7" s="49" t="s">
        <v>30</v>
      </c>
      <c r="M7" s="47" t="s">
        <v>35</v>
      </c>
      <c r="N7" s="47" t="s">
        <v>36</v>
      </c>
      <c r="O7" s="50" t="s">
        <v>34</v>
      </c>
      <c r="P7" s="49" t="s">
        <v>30</v>
      </c>
      <c r="Q7" s="47" t="s">
        <v>37</v>
      </c>
      <c r="R7" s="50" t="s">
        <v>34</v>
      </c>
      <c r="S7" s="167"/>
      <c r="T7" s="163"/>
      <c r="U7" s="163"/>
    </row>
    <row r="8" spans="2:21" ht="12.75">
      <c r="B8" s="51">
        <v>5530</v>
      </c>
      <c r="C8" s="52" t="s">
        <v>142</v>
      </c>
      <c r="D8" s="52" t="s">
        <v>47</v>
      </c>
      <c r="E8" s="53" t="s">
        <v>175</v>
      </c>
      <c r="F8" s="62">
        <v>0</v>
      </c>
      <c r="G8" s="63">
        <v>38.47</v>
      </c>
      <c r="H8" s="63">
        <f aca="true" t="shared" si="0" ref="H8:H39">IF(OR(G8="снят",G8="н/я",G8="н/ф",G8=0),0,120-G8-F8)</f>
        <v>81.53</v>
      </c>
      <c r="I8" s="64">
        <v>0</v>
      </c>
      <c r="J8" s="63">
        <v>32.45</v>
      </c>
      <c r="K8" s="63">
        <f aca="true" t="shared" si="1" ref="K8:K39">IF(OR(J8="снят",J8="н/я",J8="н/ф",J8=0),0,100-J8-I8)</f>
        <v>67.55</v>
      </c>
      <c r="L8" s="78">
        <v>0</v>
      </c>
      <c r="M8" s="58">
        <v>0</v>
      </c>
      <c r="N8" s="58">
        <v>0</v>
      </c>
      <c r="O8" s="59">
        <f aca="true" t="shared" si="2" ref="O8:O39">IF(OR(L8="снят",L8="н/я",L8="н/ф",L8=0),0,M8+N8)</f>
        <v>0</v>
      </c>
      <c r="P8" s="78">
        <v>44.21</v>
      </c>
      <c r="Q8" s="58">
        <v>51</v>
      </c>
      <c r="R8" s="59">
        <f aca="true" t="shared" si="3" ref="R8:R39">IF(OR(P8="снят",P8="н/я",P8="н/ф",P8=0),0,Q8)</f>
        <v>51</v>
      </c>
      <c r="S8" s="60">
        <f aca="true" t="shared" si="4" ref="S8:S39">SUMIF($7:$7,"баллы",$A8:$IV8)</f>
        <v>200.07999999999998</v>
      </c>
      <c r="T8" s="61">
        <v>1</v>
      </c>
      <c r="U8" s="61">
        <f>IF(S8=0,"—",1)</f>
        <v>1</v>
      </c>
    </row>
    <row r="9" spans="2:21" ht="12.75">
      <c r="B9" s="51">
        <v>5519</v>
      </c>
      <c r="C9" s="52" t="s">
        <v>65</v>
      </c>
      <c r="D9" s="52" t="s">
        <v>44</v>
      </c>
      <c r="E9" s="53" t="s">
        <v>124</v>
      </c>
      <c r="F9" s="62">
        <v>0</v>
      </c>
      <c r="G9" s="63">
        <v>40.54</v>
      </c>
      <c r="H9" s="63">
        <f t="shared" si="0"/>
        <v>79.46000000000001</v>
      </c>
      <c r="I9" s="64">
        <v>0</v>
      </c>
      <c r="J9" s="63">
        <v>31.86</v>
      </c>
      <c r="K9" s="63">
        <f t="shared" si="1"/>
        <v>68.14</v>
      </c>
      <c r="L9" s="78">
        <v>0</v>
      </c>
      <c r="M9" s="58">
        <v>0</v>
      </c>
      <c r="N9" s="58">
        <v>0</v>
      </c>
      <c r="O9" s="59">
        <f t="shared" si="2"/>
        <v>0</v>
      </c>
      <c r="P9" s="78">
        <v>41.24</v>
      </c>
      <c r="Q9" s="58">
        <v>51</v>
      </c>
      <c r="R9" s="59">
        <f t="shared" si="3"/>
        <v>51</v>
      </c>
      <c r="S9" s="65">
        <f t="shared" si="4"/>
        <v>198.60000000000002</v>
      </c>
      <c r="T9" s="66">
        <f aca="true" t="shared" si="5" ref="T9:T39">T8+1</f>
        <v>2</v>
      </c>
      <c r="U9" s="66">
        <f aca="true" t="shared" si="6" ref="U9:U39">IF(S9=0,"—",U8+1)</f>
        <v>2</v>
      </c>
    </row>
    <row r="10" spans="2:21" ht="12.75">
      <c r="B10" s="51">
        <v>5528</v>
      </c>
      <c r="C10" s="52" t="s">
        <v>233</v>
      </c>
      <c r="D10" s="52" t="s">
        <v>50</v>
      </c>
      <c r="E10" s="53" t="s">
        <v>234</v>
      </c>
      <c r="F10" s="62">
        <v>0</v>
      </c>
      <c r="G10" s="63">
        <v>40.43</v>
      </c>
      <c r="H10" s="63">
        <f t="shared" si="0"/>
        <v>79.57</v>
      </c>
      <c r="I10" s="64">
        <v>0</v>
      </c>
      <c r="J10" s="63">
        <v>32.34</v>
      </c>
      <c r="K10" s="63">
        <f t="shared" si="1"/>
        <v>67.66</v>
      </c>
      <c r="L10" s="78">
        <v>0</v>
      </c>
      <c r="M10" s="58">
        <v>0</v>
      </c>
      <c r="N10" s="58">
        <v>0</v>
      </c>
      <c r="O10" s="59">
        <f t="shared" si="2"/>
        <v>0</v>
      </c>
      <c r="P10" s="78" t="s">
        <v>256</v>
      </c>
      <c r="Q10" s="58">
        <v>51</v>
      </c>
      <c r="R10" s="59">
        <f t="shared" si="3"/>
        <v>51</v>
      </c>
      <c r="S10" s="65">
        <f t="shared" si="4"/>
        <v>198.23</v>
      </c>
      <c r="T10" s="66">
        <f t="shared" si="5"/>
        <v>3</v>
      </c>
      <c r="U10" s="66">
        <f t="shared" si="6"/>
        <v>3</v>
      </c>
    </row>
    <row r="11" spans="2:21" ht="12.75">
      <c r="B11" s="51">
        <v>5520</v>
      </c>
      <c r="C11" s="52" t="s">
        <v>71</v>
      </c>
      <c r="D11" s="52" t="s">
        <v>43</v>
      </c>
      <c r="E11" s="53" t="s">
        <v>151</v>
      </c>
      <c r="F11" s="62">
        <v>0</v>
      </c>
      <c r="G11" s="63">
        <v>38.93</v>
      </c>
      <c r="H11" s="63">
        <f t="shared" si="0"/>
        <v>81.07</v>
      </c>
      <c r="I11" s="64">
        <v>5</v>
      </c>
      <c r="J11" s="63">
        <v>31.32</v>
      </c>
      <c r="K11" s="63">
        <f t="shared" si="1"/>
        <v>63.68000000000001</v>
      </c>
      <c r="L11" s="78">
        <v>0</v>
      </c>
      <c r="M11" s="58">
        <v>0</v>
      </c>
      <c r="N11" s="58">
        <v>0</v>
      </c>
      <c r="O11" s="59">
        <f t="shared" si="2"/>
        <v>0</v>
      </c>
      <c r="P11" s="78">
        <v>41.38</v>
      </c>
      <c r="Q11" s="58">
        <v>51</v>
      </c>
      <c r="R11" s="59">
        <f t="shared" si="3"/>
        <v>51</v>
      </c>
      <c r="S11" s="65">
        <f t="shared" si="4"/>
        <v>195.75</v>
      </c>
      <c r="T11" s="66">
        <f t="shared" si="5"/>
        <v>4</v>
      </c>
      <c r="U11" s="66">
        <f t="shared" si="6"/>
        <v>4</v>
      </c>
    </row>
    <row r="12" spans="2:21" ht="12.75">
      <c r="B12" s="51">
        <v>5506</v>
      </c>
      <c r="C12" s="52" t="s">
        <v>95</v>
      </c>
      <c r="D12" s="52" t="s">
        <v>50</v>
      </c>
      <c r="E12" s="53" t="s">
        <v>235</v>
      </c>
      <c r="F12" s="62">
        <v>0</v>
      </c>
      <c r="G12" s="63">
        <v>40.03</v>
      </c>
      <c r="H12" s="63">
        <f t="shared" si="0"/>
        <v>79.97</v>
      </c>
      <c r="I12" s="64">
        <v>5</v>
      </c>
      <c r="J12" s="63">
        <v>32.72</v>
      </c>
      <c r="K12" s="63">
        <f t="shared" si="1"/>
        <v>62.28</v>
      </c>
      <c r="L12" s="78">
        <v>0</v>
      </c>
      <c r="M12" s="58">
        <v>0</v>
      </c>
      <c r="N12" s="58">
        <v>0</v>
      </c>
      <c r="O12" s="59">
        <f t="shared" si="2"/>
        <v>0</v>
      </c>
      <c r="P12" s="78">
        <v>40.56</v>
      </c>
      <c r="Q12" s="58">
        <v>51</v>
      </c>
      <c r="R12" s="59">
        <f t="shared" si="3"/>
        <v>51</v>
      </c>
      <c r="S12" s="65">
        <f t="shared" si="4"/>
        <v>193.25</v>
      </c>
      <c r="T12" s="66">
        <f t="shared" si="5"/>
        <v>5</v>
      </c>
      <c r="U12" s="66">
        <f t="shared" si="6"/>
        <v>5</v>
      </c>
    </row>
    <row r="13" spans="2:21" ht="12.75">
      <c r="B13" s="51">
        <v>5510</v>
      </c>
      <c r="C13" s="52" t="s">
        <v>55</v>
      </c>
      <c r="D13" s="52" t="s">
        <v>44</v>
      </c>
      <c r="E13" s="53" t="s">
        <v>147</v>
      </c>
      <c r="F13" s="62">
        <v>0</v>
      </c>
      <c r="G13" s="63">
        <v>39.78</v>
      </c>
      <c r="H13" s="63">
        <f t="shared" si="0"/>
        <v>80.22</v>
      </c>
      <c r="I13" s="64">
        <v>0</v>
      </c>
      <c r="J13" s="63">
        <v>31.56</v>
      </c>
      <c r="K13" s="63">
        <f t="shared" si="1"/>
        <v>68.44</v>
      </c>
      <c r="L13" s="78">
        <v>0</v>
      </c>
      <c r="M13" s="58">
        <v>0</v>
      </c>
      <c r="N13" s="58">
        <v>0</v>
      </c>
      <c r="O13" s="59">
        <f t="shared" si="2"/>
        <v>0</v>
      </c>
      <c r="P13" s="78">
        <v>38.09</v>
      </c>
      <c r="Q13" s="58">
        <v>44</v>
      </c>
      <c r="R13" s="59">
        <f t="shared" si="3"/>
        <v>44</v>
      </c>
      <c r="S13" s="65">
        <f t="shared" si="4"/>
        <v>192.66</v>
      </c>
      <c r="T13" s="66">
        <f t="shared" si="5"/>
        <v>6</v>
      </c>
      <c r="U13" s="66">
        <f t="shared" si="6"/>
        <v>6</v>
      </c>
    </row>
    <row r="14" spans="2:21" ht="12.75">
      <c r="B14" s="51">
        <v>5526</v>
      </c>
      <c r="C14" s="52" t="s">
        <v>63</v>
      </c>
      <c r="D14" s="52" t="s">
        <v>46</v>
      </c>
      <c r="E14" s="53" t="s">
        <v>173</v>
      </c>
      <c r="F14" s="62">
        <v>0</v>
      </c>
      <c r="G14" s="63">
        <v>40.18</v>
      </c>
      <c r="H14" s="63">
        <f t="shared" si="0"/>
        <v>79.82</v>
      </c>
      <c r="I14" s="64">
        <v>0</v>
      </c>
      <c r="J14" s="63">
        <v>32.77</v>
      </c>
      <c r="K14" s="63">
        <f t="shared" si="1"/>
        <v>67.22999999999999</v>
      </c>
      <c r="L14" s="78">
        <v>0</v>
      </c>
      <c r="M14" s="58">
        <v>0</v>
      </c>
      <c r="N14" s="58">
        <v>0</v>
      </c>
      <c r="O14" s="59">
        <f t="shared" si="2"/>
        <v>0</v>
      </c>
      <c r="P14" s="78">
        <v>48.98</v>
      </c>
      <c r="Q14" s="58">
        <v>44</v>
      </c>
      <c r="R14" s="59">
        <f t="shared" si="3"/>
        <v>44</v>
      </c>
      <c r="S14" s="65">
        <f t="shared" si="4"/>
        <v>191.04999999999998</v>
      </c>
      <c r="T14" s="66">
        <f t="shared" si="5"/>
        <v>7</v>
      </c>
      <c r="U14" s="66">
        <f t="shared" si="6"/>
        <v>7</v>
      </c>
    </row>
    <row r="15" spans="2:21" ht="12.75">
      <c r="B15" s="51">
        <v>5529</v>
      </c>
      <c r="C15" s="52" t="s">
        <v>136</v>
      </c>
      <c r="D15" s="52" t="s">
        <v>43</v>
      </c>
      <c r="E15" s="53" t="s">
        <v>137</v>
      </c>
      <c r="F15" s="62">
        <v>5</v>
      </c>
      <c r="G15" s="63">
        <v>39.04</v>
      </c>
      <c r="H15" s="63">
        <f t="shared" si="0"/>
        <v>75.96000000000001</v>
      </c>
      <c r="I15" s="64">
        <v>5</v>
      </c>
      <c r="J15" s="63">
        <v>31.44</v>
      </c>
      <c r="K15" s="63">
        <f t="shared" si="1"/>
        <v>63.56</v>
      </c>
      <c r="L15" s="78">
        <v>0</v>
      </c>
      <c r="M15" s="58">
        <v>0</v>
      </c>
      <c r="N15" s="58">
        <v>0</v>
      </c>
      <c r="O15" s="59">
        <f t="shared" si="2"/>
        <v>0</v>
      </c>
      <c r="P15" s="78">
        <v>44.48</v>
      </c>
      <c r="Q15" s="58">
        <v>51</v>
      </c>
      <c r="R15" s="59">
        <f t="shared" si="3"/>
        <v>51</v>
      </c>
      <c r="S15" s="65">
        <f t="shared" si="4"/>
        <v>190.52</v>
      </c>
      <c r="T15" s="66">
        <f t="shared" si="5"/>
        <v>8</v>
      </c>
      <c r="U15" s="66">
        <f t="shared" si="6"/>
        <v>8</v>
      </c>
    </row>
    <row r="16" spans="2:21" ht="12.75">
      <c r="B16" s="51">
        <v>5502</v>
      </c>
      <c r="C16" s="52" t="s">
        <v>177</v>
      </c>
      <c r="D16" s="52" t="s">
        <v>47</v>
      </c>
      <c r="E16" s="53" t="s">
        <v>178</v>
      </c>
      <c r="F16" s="62">
        <v>5</v>
      </c>
      <c r="G16" s="63">
        <v>43.1</v>
      </c>
      <c r="H16" s="63">
        <f t="shared" si="0"/>
        <v>71.9</v>
      </c>
      <c r="I16" s="64">
        <v>0</v>
      </c>
      <c r="J16" s="63">
        <v>30.1</v>
      </c>
      <c r="K16" s="63">
        <f t="shared" si="1"/>
        <v>69.9</v>
      </c>
      <c r="L16" s="78">
        <v>0</v>
      </c>
      <c r="M16" s="58">
        <v>0</v>
      </c>
      <c r="N16" s="58">
        <v>0</v>
      </c>
      <c r="O16" s="59">
        <f t="shared" si="2"/>
        <v>0</v>
      </c>
      <c r="P16" s="78">
        <v>43.63</v>
      </c>
      <c r="Q16" s="58">
        <v>44</v>
      </c>
      <c r="R16" s="59">
        <f t="shared" si="3"/>
        <v>44</v>
      </c>
      <c r="S16" s="65">
        <f t="shared" si="4"/>
        <v>185.8</v>
      </c>
      <c r="T16" s="66">
        <f t="shared" si="5"/>
        <v>9</v>
      </c>
      <c r="U16" s="66">
        <f t="shared" si="6"/>
        <v>9</v>
      </c>
    </row>
    <row r="17" spans="2:21" ht="12.75">
      <c r="B17" s="51">
        <v>5527</v>
      </c>
      <c r="C17" s="52" t="s">
        <v>160</v>
      </c>
      <c r="D17" s="52" t="s">
        <v>51</v>
      </c>
      <c r="E17" s="53" t="s">
        <v>161</v>
      </c>
      <c r="F17" s="62">
        <v>0</v>
      </c>
      <c r="G17" s="63">
        <v>44.21</v>
      </c>
      <c r="H17" s="63">
        <f t="shared" si="0"/>
        <v>75.78999999999999</v>
      </c>
      <c r="I17" s="64">
        <v>5</v>
      </c>
      <c r="J17" s="63">
        <v>35.56</v>
      </c>
      <c r="K17" s="63">
        <f t="shared" si="1"/>
        <v>59.44</v>
      </c>
      <c r="L17" s="78">
        <v>0</v>
      </c>
      <c r="M17" s="58">
        <v>0</v>
      </c>
      <c r="N17" s="58">
        <v>0</v>
      </c>
      <c r="O17" s="59">
        <f t="shared" si="2"/>
        <v>0</v>
      </c>
      <c r="P17" s="78">
        <v>44.92</v>
      </c>
      <c r="Q17" s="58">
        <v>50</v>
      </c>
      <c r="R17" s="59">
        <f t="shared" si="3"/>
        <v>50</v>
      </c>
      <c r="S17" s="65">
        <f t="shared" si="4"/>
        <v>185.23</v>
      </c>
      <c r="T17" s="66">
        <f t="shared" si="5"/>
        <v>10</v>
      </c>
      <c r="U17" s="66">
        <f t="shared" si="6"/>
        <v>10</v>
      </c>
    </row>
    <row r="18" spans="2:21" ht="12.75">
      <c r="B18" s="51">
        <v>5517</v>
      </c>
      <c r="C18" s="52" t="s">
        <v>207</v>
      </c>
      <c r="D18" s="52" t="s">
        <v>46</v>
      </c>
      <c r="E18" s="53" t="s">
        <v>218</v>
      </c>
      <c r="F18" s="62">
        <v>10</v>
      </c>
      <c r="G18" s="63">
        <v>42.18</v>
      </c>
      <c r="H18" s="63">
        <f t="shared" si="0"/>
        <v>67.82</v>
      </c>
      <c r="I18" s="64">
        <v>5</v>
      </c>
      <c r="J18" s="63">
        <v>32.69</v>
      </c>
      <c r="K18" s="63">
        <f t="shared" si="1"/>
        <v>62.31</v>
      </c>
      <c r="L18" s="78">
        <v>0</v>
      </c>
      <c r="M18" s="58">
        <v>0</v>
      </c>
      <c r="N18" s="58">
        <v>0</v>
      </c>
      <c r="O18" s="59">
        <f t="shared" si="2"/>
        <v>0</v>
      </c>
      <c r="P18" s="78">
        <v>39.77</v>
      </c>
      <c r="Q18" s="58">
        <v>51</v>
      </c>
      <c r="R18" s="59">
        <f t="shared" si="3"/>
        <v>51</v>
      </c>
      <c r="S18" s="65">
        <f t="shared" si="4"/>
        <v>181.13</v>
      </c>
      <c r="T18" s="66">
        <f t="shared" si="5"/>
        <v>11</v>
      </c>
      <c r="U18" s="66">
        <f t="shared" si="6"/>
        <v>11</v>
      </c>
    </row>
    <row r="19" spans="2:21" ht="12.75">
      <c r="B19" s="51">
        <v>5525</v>
      </c>
      <c r="C19" s="52" t="s">
        <v>118</v>
      </c>
      <c r="D19" s="52" t="s">
        <v>43</v>
      </c>
      <c r="E19" s="53" t="s">
        <v>119</v>
      </c>
      <c r="F19" s="62">
        <v>0</v>
      </c>
      <c r="G19" s="63">
        <v>41.18</v>
      </c>
      <c r="H19" s="63">
        <f t="shared" si="0"/>
        <v>78.82</v>
      </c>
      <c r="I19" s="64">
        <v>0</v>
      </c>
      <c r="J19" s="63">
        <v>31.91</v>
      </c>
      <c r="K19" s="63">
        <f t="shared" si="1"/>
        <v>68.09</v>
      </c>
      <c r="L19" s="78">
        <v>0</v>
      </c>
      <c r="M19" s="58">
        <v>0</v>
      </c>
      <c r="N19" s="58">
        <v>0</v>
      </c>
      <c r="O19" s="59">
        <f t="shared" si="2"/>
        <v>0</v>
      </c>
      <c r="P19" s="78">
        <v>30.4</v>
      </c>
      <c r="Q19" s="58">
        <v>24</v>
      </c>
      <c r="R19" s="59">
        <f t="shared" si="3"/>
        <v>24</v>
      </c>
      <c r="S19" s="65">
        <f t="shared" si="4"/>
        <v>170.91</v>
      </c>
      <c r="T19" s="66">
        <f t="shared" si="5"/>
        <v>12</v>
      </c>
      <c r="U19" s="66">
        <f t="shared" si="6"/>
        <v>12</v>
      </c>
    </row>
    <row r="20" spans="2:21" ht="12.75">
      <c r="B20" s="51">
        <v>5515</v>
      </c>
      <c r="C20" s="52" t="s">
        <v>238</v>
      </c>
      <c r="D20" s="52" t="s">
        <v>232</v>
      </c>
      <c r="E20" s="53" t="s">
        <v>239</v>
      </c>
      <c r="F20" s="62">
        <v>0</v>
      </c>
      <c r="G20" s="63">
        <v>53.27</v>
      </c>
      <c r="H20" s="63">
        <f t="shared" si="0"/>
        <v>66.72999999999999</v>
      </c>
      <c r="I20" s="64">
        <v>5</v>
      </c>
      <c r="J20" s="63">
        <v>35.27</v>
      </c>
      <c r="K20" s="63">
        <f t="shared" si="1"/>
        <v>59.72999999999999</v>
      </c>
      <c r="L20" s="78">
        <v>0</v>
      </c>
      <c r="M20" s="58">
        <v>0</v>
      </c>
      <c r="N20" s="58">
        <v>0</v>
      </c>
      <c r="O20" s="59">
        <f t="shared" si="2"/>
        <v>0</v>
      </c>
      <c r="P20" s="78">
        <v>47.28</v>
      </c>
      <c r="Q20" s="58">
        <v>43</v>
      </c>
      <c r="R20" s="59">
        <f t="shared" si="3"/>
        <v>43</v>
      </c>
      <c r="S20" s="65">
        <f t="shared" si="4"/>
        <v>169.45999999999998</v>
      </c>
      <c r="T20" s="66">
        <f t="shared" si="5"/>
        <v>13</v>
      </c>
      <c r="U20" s="66">
        <f t="shared" si="6"/>
        <v>13</v>
      </c>
    </row>
    <row r="21" spans="2:21" ht="12.75">
      <c r="B21" s="51">
        <v>5522</v>
      </c>
      <c r="C21" s="52" t="s">
        <v>183</v>
      </c>
      <c r="D21" s="52" t="s">
        <v>43</v>
      </c>
      <c r="E21" s="53" t="s">
        <v>184</v>
      </c>
      <c r="F21" s="62">
        <v>0</v>
      </c>
      <c r="G21" s="63">
        <v>40.65</v>
      </c>
      <c r="H21" s="63">
        <f t="shared" si="0"/>
        <v>79.35</v>
      </c>
      <c r="I21" s="64">
        <v>0</v>
      </c>
      <c r="J21" s="63">
        <v>32.38</v>
      </c>
      <c r="K21" s="63">
        <f t="shared" si="1"/>
        <v>67.62</v>
      </c>
      <c r="L21" s="78">
        <v>0</v>
      </c>
      <c r="M21" s="58">
        <v>0</v>
      </c>
      <c r="N21" s="58">
        <v>0</v>
      </c>
      <c r="O21" s="59">
        <f t="shared" si="2"/>
        <v>0</v>
      </c>
      <c r="P21" s="78">
        <v>49.94</v>
      </c>
      <c r="Q21" s="58">
        <v>17</v>
      </c>
      <c r="R21" s="59">
        <f t="shared" si="3"/>
        <v>17</v>
      </c>
      <c r="S21" s="65">
        <f t="shared" si="4"/>
        <v>163.97</v>
      </c>
      <c r="T21" s="66">
        <f t="shared" si="5"/>
        <v>14</v>
      </c>
      <c r="U21" s="66">
        <f t="shared" si="6"/>
        <v>14</v>
      </c>
    </row>
    <row r="22" spans="2:21" ht="12.75">
      <c r="B22" s="51">
        <v>5512</v>
      </c>
      <c r="C22" s="52" t="s">
        <v>53</v>
      </c>
      <c r="D22" s="52" t="s">
        <v>43</v>
      </c>
      <c r="E22" s="53" t="s">
        <v>109</v>
      </c>
      <c r="F22" s="62">
        <v>0</v>
      </c>
      <c r="G22" s="63">
        <v>44.74</v>
      </c>
      <c r="H22" s="63">
        <f t="shared" si="0"/>
        <v>75.25999999999999</v>
      </c>
      <c r="I22" s="64">
        <v>0</v>
      </c>
      <c r="J22" s="63">
        <v>37.83</v>
      </c>
      <c r="K22" s="63">
        <f t="shared" si="1"/>
        <v>62.17</v>
      </c>
      <c r="L22" s="78">
        <v>0</v>
      </c>
      <c r="M22" s="58">
        <v>0</v>
      </c>
      <c r="N22" s="58">
        <v>0</v>
      </c>
      <c r="O22" s="59">
        <f t="shared" si="2"/>
        <v>0</v>
      </c>
      <c r="P22" s="78">
        <v>28.29</v>
      </c>
      <c r="Q22" s="58">
        <v>24</v>
      </c>
      <c r="R22" s="59">
        <f t="shared" si="3"/>
        <v>24</v>
      </c>
      <c r="S22" s="65">
        <f t="shared" si="4"/>
        <v>161.43</v>
      </c>
      <c r="T22" s="66">
        <f t="shared" si="5"/>
        <v>15</v>
      </c>
      <c r="U22" s="66">
        <f t="shared" si="6"/>
        <v>15</v>
      </c>
    </row>
    <row r="23" spans="2:21" ht="12.75">
      <c r="B23" s="51">
        <v>5531</v>
      </c>
      <c r="C23" s="52" t="s">
        <v>101</v>
      </c>
      <c r="D23" s="52" t="s">
        <v>51</v>
      </c>
      <c r="E23" s="53" t="s">
        <v>237</v>
      </c>
      <c r="F23" s="62">
        <v>5</v>
      </c>
      <c r="G23" s="63">
        <v>47.51</v>
      </c>
      <c r="H23" s="63">
        <f t="shared" si="0"/>
        <v>67.49000000000001</v>
      </c>
      <c r="I23" s="64">
        <v>0</v>
      </c>
      <c r="J23" s="63">
        <v>41.36</v>
      </c>
      <c r="K23" s="63">
        <f t="shared" si="1"/>
        <v>58.64</v>
      </c>
      <c r="L23" s="78">
        <v>0</v>
      </c>
      <c r="M23" s="58">
        <v>0</v>
      </c>
      <c r="N23" s="58">
        <v>0</v>
      </c>
      <c r="O23" s="59">
        <f t="shared" si="2"/>
        <v>0</v>
      </c>
      <c r="P23" s="78">
        <v>44.38</v>
      </c>
      <c r="Q23" s="58">
        <v>30</v>
      </c>
      <c r="R23" s="59">
        <f t="shared" si="3"/>
        <v>30</v>
      </c>
      <c r="S23" s="65">
        <f t="shared" si="4"/>
        <v>156.13</v>
      </c>
      <c r="T23" s="66">
        <f t="shared" si="5"/>
        <v>16</v>
      </c>
      <c r="U23" s="66">
        <f t="shared" si="6"/>
        <v>16</v>
      </c>
    </row>
    <row r="24" spans="2:21" ht="12.75">
      <c r="B24" s="51">
        <v>5521</v>
      </c>
      <c r="C24" s="52" t="s">
        <v>129</v>
      </c>
      <c r="D24" s="52" t="s">
        <v>44</v>
      </c>
      <c r="E24" s="53" t="s">
        <v>130</v>
      </c>
      <c r="F24" s="62">
        <v>0</v>
      </c>
      <c r="G24" s="63">
        <v>35.9</v>
      </c>
      <c r="H24" s="63">
        <f t="shared" si="0"/>
        <v>84.1</v>
      </c>
      <c r="I24" s="64">
        <v>0</v>
      </c>
      <c r="J24" s="63">
        <v>29.37</v>
      </c>
      <c r="K24" s="63">
        <f t="shared" si="1"/>
        <v>70.63</v>
      </c>
      <c r="L24" s="78">
        <v>0</v>
      </c>
      <c r="M24" s="58">
        <v>0</v>
      </c>
      <c r="N24" s="58">
        <v>0</v>
      </c>
      <c r="O24" s="59">
        <f t="shared" si="2"/>
        <v>0</v>
      </c>
      <c r="P24" s="78">
        <v>15.77</v>
      </c>
      <c r="Q24" s="58">
        <v>1</v>
      </c>
      <c r="R24" s="59">
        <f t="shared" si="3"/>
        <v>1</v>
      </c>
      <c r="S24" s="65">
        <f t="shared" si="4"/>
        <v>155.73</v>
      </c>
      <c r="T24" s="66">
        <f t="shared" si="5"/>
        <v>17</v>
      </c>
      <c r="U24" s="66">
        <f t="shared" si="6"/>
        <v>17</v>
      </c>
    </row>
    <row r="25" spans="2:21" ht="12.75">
      <c r="B25" s="51">
        <v>5523</v>
      </c>
      <c r="C25" s="52" t="s">
        <v>163</v>
      </c>
      <c r="D25" s="52" t="s">
        <v>51</v>
      </c>
      <c r="E25" s="53" t="s">
        <v>164</v>
      </c>
      <c r="F25" s="62">
        <v>5</v>
      </c>
      <c r="G25" s="63">
        <v>40.42</v>
      </c>
      <c r="H25" s="63">
        <f t="shared" si="0"/>
        <v>74.58</v>
      </c>
      <c r="I25" s="64">
        <v>5</v>
      </c>
      <c r="J25" s="63">
        <v>40.7</v>
      </c>
      <c r="K25" s="63">
        <f t="shared" si="1"/>
        <v>54.3</v>
      </c>
      <c r="L25" s="78">
        <v>0</v>
      </c>
      <c r="M25" s="58">
        <v>0</v>
      </c>
      <c r="N25" s="58">
        <v>0</v>
      </c>
      <c r="O25" s="59">
        <f t="shared" si="2"/>
        <v>0</v>
      </c>
      <c r="P25" s="78">
        <v>45.3</v>
      </c>
      <c r="Q25" s="58">
        <v>26</v>
      </c>
      <c r="R25" s="59">
        <f t="shared" si="3"/>
        <v>26</v>
      </c>
      <c r="S25" s="65">
        <f t="shared" si="4"/>
        <v>154.88</v>
      </c>
      <c r="T25" s="66">
        <f t="shared" si="5"/>
        <v>18</v>
      </c>
      <c r="U25" s="66">
        <f t="shared" si="6"/>
        <v>18</v>
      </c>
    </row>
    <row r="26" spans="2:21" ht="12.75">
      <c r="B26" s="51">
        <v>5501</v>
      </c>
      <c r="C26" s="52" t="s">
        <v>82</v>
      </c>
      <c r="D26" s="52" t="s">
        <v>47</v>
      </c>
      <c r="E26" s="53" t="s">
        <v>236</v>
      </c>
      <c r="F26" s="62">
        <v>0</v>
      </c>
      <c r="G26" s="63">
        <v>47.61</v>
      </c>
      <c r="H26" s="63">
        <f t="shared" si="0"/>
        <v>72.39</v>
      </c>
      <c r="I26" s="64">
        <v>0</v>
      </c>
      <c r="J26" s="63">
        <v>41.46</v>
      </c>
      <c r="K26" s="63">
        <f t="shared" si="1"/>
        <v>58.54</v>
      </c>
      <c r="L26" s="78">
        <v>0</v>
      </c>
      <c r="M26" s="58">
        <v>0</v>
      </c>
      <c r="N26" s="58">
        <v>0</v>
      </c>
      <c r="O26" s="59">
        <f t="shared" si="2"/>
        <v>0</v>
      </c>
      <c r="P26" s="78">
        <v>32.29</v>
      </c>
      <c r="Q26" s="58">
        <v>16</v>
      </c>
      <c r="R26" s="59">
        <f t="shared" si="3"/>
        <v>16</v>
      </c>
      <c r="S26" s="65">
        <f t="shared" si="4"/>
        <v>146.93</v>
      </c>
      <c r="T26" s="66">
        <f t="shared" si="5"/>
        <v>19</v>
      </c>
      <c r="U26" s="66">
        <f t="shared" si="6"/>
        <v>19</v>
      </c>
    </row>
    <row r="27" spans="2:21" ht="12.75">
      <c r="B27" s="51">
        <v>5513</v>
      </c>
      <c r="C27" s="52" t="s">
        <v>57</v>
      </c>
      <c r="D27" s="52" t="s">
        <v>45</v>
      </c>
      <c r="E27" s="53" t="s">
        <v>224</v>
      </c>
      <c r="F27" s="62">
        <v>0</v>
      </c>
      <c r="G27" s="63">
        <v>40.55</v>
      </c>
      <c r="H27" s="63">
        <f t="shared" si="0"/>
        <v>79.45</v>
      </c>
      <c r="I27" s="64">
        <v>5</v>
      </c>
      <c r="J27" s="63">
        <v>34.43</v>
      </c>
      <c r="K27" s="63">
        <f t="shared" si="1"/>
        <v>60.56999999999999</v>
      </c>
      <c r="L27" s="78">
        <v>0</v>
      </c>
      <c r="M27" s="58">
        <v>0</v>
      </c>
      <c r="N27" s="58">
        <v>0</v>
      </c>
      <c r="O27" s="59">
        <f t="shared" si="2"/>
        <v>0</v>
      </c>
      <c r="P27" s="78">
        <v>21.7</v>
      </c>
      <c r="Q27" s="58">
        <v>1</v>
      </c>
      <c r="R27" s="59">
        <f t="shared" si="3"/>
        <v>1</v>
      </c>
      <c r="S27" s="65">
        <f t="shared" si="4"/>
        <v>141.01999999999998</v>
      </c>
      <c r="T27" s="66">
        <f t="shared" si="5"/>
        <v>20</v>
      </c>
      <c r="U27" s="66">
        <f t="shared" si="6"/>
        <v>20</v>
      </c>
    </row>
    <row r="28" spans="2:21" ht="12.75">
      <c r="B28" s="51">
        <v>5507</v>
      </c>
      <c r="C28" s="52" t="s">
        <v>193</v>
      </c>
      <c r="D28" s="52" t="s">
        <v>44</v>
      </c>
      <c r="E28" s="53" t="s">
        <v>194</v>
      </c>
      <c r="F28" s="62">
        <v>0</v>
      </c>
      <c r="G28" s="63">
        <v>36.59</v>
      </c>
      <c r="H28" s="63">
        <f t="shared" si="0"/>
        <v>83.41</v>
      </c>
      <c r="I28" s="64">
        <v>0</v>
      </c>
      <c r="J28" s="63" t="s">
        <v>84</v>
      </c>
      <c r="K28" s="63">
        <f t="shared" si="1"/>
        <v>0</v>
      </c>
      <c r="L28" s="78">
        <v>0</v>
      </c>
      <c r="M28" s="58">
        <v>0</v>
      </c>
      <c r="N28" s="58">
        <v>0</v>
      </c>
      <c r="O28" s="59">
        <f t="shared" si="2"/>
        <v>0</v>
      </c>
      <c r="P28" s="78">
        <v>39.69</v>
      </c>
      <c r="Q28" s="58">
        <v>51</v>
      </c>
      <c r="R28" s="59">
        <f t="shared" si="3"/>
        <v>51</v>
      </c>
      <c r="S28" s="65">
        <f t="shared" si="4"/>
        <v>134.41</v>
      </c>
      <c r="T28" s="66">
        <f t="shared" si="5"/>
        <v>21</v>
      </c>
      <c r="U28" s="66">
        <f t="shared" si="6"/>
        <v>21</v>
      </c>
    </row>
    <row r="29" spans="2:21" ht="12.75">
      <c r="B29" s="51">
        <v>5504</v>
      </c>
      <c r="C29" s="52" t="s">
        <v>228</v>
      </c>
      <c r="D29" s="52" t="s">
        <v>43</v>
      </c>
      <c r="E29" s="53" t="s">
        <v>229</v>
      </c>
      <c r="F29" s="62">
        <v>0</v>
      </c>
      <c r="G29" s="63" t="s">
        <v>84</v>
      </c>
      <c r="H29" s="63">
        <f t="shared" si="0"/>
        <v>0</v>
      </c>
      <c r="I29" s="64">
        <v>0</v>
      </c>
      <c r="J29" s="63">
        <v>30.39</v>
      </c>
      <c r="K29" s="63">
        <f t="shared" si="1"/>
        <v>69.61</v>
      </c>
      <c r="L29" s="78">
        <v>0</v>
      </c>
      <c r="M29" s="58">
        <v>0</v>
      </c>
      <c r="N29" s="58">
        <v>0</v>
      </c>
      <c r="O29" s="59">
        <f t="shared" si="2"/>
        <v>0</v>
      </c>
      <c r="P29" s="78">
        <v>39.22</v>
      </c>
      <c r="Q29" s="58">
        <v>51</v>
      </c>
      <c r="R29" s="59">
        <f t="shared" si="3"/>
        <v>51</v>
      </c>
      <c r="S29" s="65">
        <f t="shared" si="4"/>
        <v>120.61</v>
      </c>
      <c r="T29" s="66">
        <f t="shared" si="5"/>
        <v>22</v>
      </c>
      <c r="U29" s="66">
        <f t="shared" si="6"/>
        <v>22</v>
      </c>
    </row>
    <row r="30" spans="2:21" ht="12.75">
      <c r="B30" s="51">
        <v>5508</v>
      </c>
      <c r="C30" s="52" t="s">
        <v>166</v>
      </c>
      <c r="D30" s="52" t="s">
        <v>46</v>
      </c>
      <c r="E30" s="53" t="s">
        <v>171</v>
      </c>
      <c r="F30" s="62">
        <v>0</v>
      </c>
      <c r="G30" s="63" t="s">
        <v>84</v>
      </c>
      <c r="H30" s="63">
        <f t="shared" si="0"/>
        <v>0</v>
      </c>
      <c r="I30" s="64">
        <v>0</v>
      </c>
      <c r="J30" s="63">
        <v>31.92</v>
      </c>
      <c r="K30" s="63">
        <f t="shared" si="1"/>
        <v>68.08</v>
      </c>
      <c r="L30" s="78">
        <v>0</v>
      </c>
      <c r="M30" s="58">
        <v>0</v>
      </c>
      <c r="N30" s="58">
        <v>0</v>
      </c>
      <c r="O30" s="59">
        <f t="shared" si="2"/>
        <v>0</v>
      </c>
      <c r="P30" s="78">
        <v>43.58</v>
      </c>
      <c r="Q30" s="58">
        <v>51</v>
      </c>
      <c r="R30" s="59">
        <f t="shared" si="3"/>
        <v>51</v>
      </c>
      <c r="S30" s="65">
        <f t="shared" si="4"/>
        <v>119.08</v>
      </c>
      <c r="T30" s="66">
        <f t="shared" si="5"/>
        <v>23</v>
      </c>
      <c r="U30" s="66">
        <f t="shared" si="6"/>
        <v>23</v>
      </c>
    </row>
    <row r="31" spans="2:21" ht="12.75">
      <c r="B31" s="51">
        <v>5514</v>
      </c>
      <c r="C31" s="52" t="s">
        <v>118</v>
      </c>
      <c r="D31" s="52" t="s">
        <v>43</v>
      </c>
      <c r="E31" s="53" t="s">
        <v>226</v>
      </c>
      <c r="F31" s="62">
        <v>0</v>
      </c>
      <c r="G31" s="63" t="s">
        <v>84</v>
      </c>
      <c r="H31" s="63">
        <f t="shared" si="0"/>
        <v>0</v>
      </c>
      <c r="I31" s="64">
        <v>0</v>
      </c>
      <c r="J31" s="63">
        <v>32.04</v>
      </c>
      <c r="K31" s="63">
        <f t="shared" si="1"/>
        <v>67.96000000000001</v>
      </c>
      <c r="L31" s="78">
        <v>0</v>
      </c>
      <c r="M31" s="58">
        <v>0</v>
      </c>
      <c r="N31" s="58">
        <v>0</v>
      </c>
      <c r="O31" s="59">
        <f t="shared" si="2"/>
        <v>0</v>
      </c>
      <c r="P31" s="78" t="s">
        <v>231</v>
      </c>
      <c r="Q31" s="58">
        <v>51</v>
      </c>
      <c r="R31" s="59">
        <f t="shared" si="3"/>
        <v>51</v>
      </c>
      <c r="S31" s="65">
        <f t="shared" si="4"/>
        <v>118.96000000000001</v>
      </c>
      <c r="T31" s="66">
        <f t="shared" si="5"/>
        <v>24</v>
      </c>
      <c r="U31" s="66">
        <f t="shared" si="6"/>
        <v>24</v>
      </c>
    </row>
    <row r="32" spans="2:21" ht="12.75">
      <c r="B32" s="51">
        <v>5509</v>
      </c>
      <c r="C32" s="52" t="s">
        <v>183</v>
      </c>
      <c r="D32" s="52" t="s">
        <v>43</v>
      </c>
      <c r="E32" s="53" t="s">
        <v>213</v>
      </c>
      <c r="F32" s="62">
        <v>0</v>
      </c>
      <c r="G32" s="63" t="s">
        <v>84</v>
      </c>
      <c r="H32" s="63">
        <f t="shared" si="0"/>
        <v>0</v>
      </c>
      <c r="I32" s="64">
        <v>5</v>
      </c>
      <c r="J32" s="63">
        <v>32.39</v>
      </c>
      <c r="K32" s="63">
        <f t="shared" si="1"/>
        <v>62.61</v>
      </c>
      <c r="L32" s="78">
        <v>0</v>
      </c>
      <c r="M32" s="58">
        <v>0</v>
      </c>
      <c r="N32" s="58">
        <v>0</v>
      </c>
      <c r="O32" s="59">
        <f t="shared" si="2"/>
        <v>0</v>
      </c>
      <c r="P32" s="78">
        <v>41.67</v>
      </c>
      <c r="Q32" s="58">
        <v>51</v>
      </c>
      <c r="R32" s="59">
        <f t="shared" si="3"/>
        <v>51</v>
      </c>
      <c r="S32" s="65">
        <f t="shared" si="4"/>
        <v>113.61</v>
      </c>
      <c r="T32" s="66">
        <f t="shared" si="5"/>
        <v>25</v>
      </c>
      <c r="U32" s="66">
        <f t="shared" si="6"/>
        <v>25</v>
      </c>
    </row>
    <row r="33" spans="2:21" ht="12.75">
      <c r="B33" s="51">
        <v>5518</v>
      </c>
      <c r="C33" s="52" t="s">
        <v>110</v>
      </c>
      <c r="D33" s="52" t="s">
        <v>43</v>
      </c>
      <c r="E33" s="53" t="s">
        <v>180</v>
      </c>
      <c r="F33" s="62">
        <v>0</v>
      </c>
      <c r="G33" s="63" t="s">
        <v>84</v>
      </c>
      <c r="H33" s="63">
        <f t="shared" si="0"/>
        <v>0</v>
      </c>
      <c r="I33" s="64">
        <v>0</v>
      </c>
      <c r="J33" s="63">
        <v>31.26</v>
      </c>
      <c r="K33" s="63">
        <f t="shared" si="1"/>
        <v>68.74</v>
      </c>
      <c r="L33" s="78">
        <v>0</v>
      </c>
      <c r="M33" s="58">
        <v>0</v>
      </c>
      <c r="N33" s="58">
        <v>0</v>
      </c>
      <c r="O33" s="59">
        <f t="shared" si="2"/>
        <v>0</v>
      </c>
      <c r="P33" s="78">
        <v>43.34</v>
      </c>
      <c r="Q33" s="58">
        <v>44</v>
      </c>
      <c r="R33" s="59">
        <f t="shared" si="3"/>
        <v>44</v>
      </c>
      <c r="S33" s="65">
        <f t="shared" si="4"/>
        <v>112.74</v>
      </c>
      <c r="T33" s="66">
        <f t="shared" si="5"/>
        <v>26</v>
      </c>
      <c r="U33" s="66">
        <f t="shared" si="6"/>
        <v>26</v>
      </c>
    </row>
    <row r="34" spans="2:21" ht="12.75">
      <c r="B34" s="51">
        <v>5511</v>
      </c>
      <c r="C34" s="52" t="s">
        <v>99</v>
      </c>
      <c r="D34" s="52" t="s">
        <v>45</v>
      </c>
      <c r="E34" s="53" t="s">
        <v>222</v>
      </c>
      <c r="F34" s="62">
        <v>0</v>
      </c>
      <c r="G34" s="63" t="s">
        <v>84</v>
      </c>
      <c r="H34" s="63">
        <f t="shared" si="0"/>
        <v>0</v>
      </c>
      <c r="I34" s="64">
        <v>0</v>
      </c>
      <c r="J34" s="63">
        <v>35.37</v>
      </c>
      <c r="K34" s="63">
        <f t="shared" si="1"/>
        <v>64.63</v>
      </c>
      <c r="L34" s="78">
        <v>0</v>
      </c>
      <c r="M34" s="58">
        <v>0</v>
      </c>
      <c r="N34" s="58">
        <v>0</v>
      </c>
      <c r="O34" s="59">
        <f t="shared" si="2"/>
        <v>0</v>
      </c>
      <c r="P34" s="78">
        <v>41.09</v>
      </c>
      <c r="Q34" s="58">
        <v>42</v>
      </c>
      <c r="R34" s="59">
        <f t="shared" si="3"/>
        <v>42</v>
      </c>
      <c r="S34" s="65">
        <f t="shared" si="4"/>
        <v>106.63</v>
      </c>
      <c r="T34" s="66">
        <f t="shared" si="5"/>
        <v>27</v>
      </c>
      <c r="U34" s="66">
        <f t="shared" si="6"/>
        <v>27</v>
      </c>
    </row>
    <row r="35" spans="2:21" ht="12.75">
      <c r="B35" s="51">
        <v>5532</v>
      </c>
      <c r="C35" s="52" t="s">
        <v>102</v>
      </c>
      <c r="D35" s="52" t="s">
        <v>51</v>
      </c>
      <c r="E35" s="53" t="s">
        <v>240</v>
      </c>
      <c r="F35" s="62">
        <v>0</v>
      </c>
      <c r="G35" s="63" t="s">
        <v>84</v>
      </c>
      <c r="H35" s="63">
        <f t="shared" si="0"/>
        <v>0</v>
      </c>
      <c r="I35" s="64">
        <v>5</v>
      </c>
      <c r="J35" s="63">
        <v>54.74</v>
      </c>
      <c r="K35" s="63">
        <f t="shared" si="1"/>
        <v>40.26</v>
      </c>
      <c r="L35" s="78">
        <v>0</v>
      </c>
      <c r="M35" s="58">
        <v>0</v>
      </c>
      <c r="N35" s="58">
        <v>0</v>
      </c>
      <c r="O35" s="59">
        <f t="shared" si="2"/>
        <v>0</v>
      </c>
      <c r="P35" s="78">
        <v>49.12</v>
      </c>
      <c r="Q35" s="58">
        <v>23</v>
      </c>
      <c r="R35" s="59">
        <f t="shared" si="3"/>
        <v>23</v>
      </c>
      <c r="S35" s="65">
        <f t="shared" si="4"/>
        <v>63.26</v>
      </c>
      <c r="T35" s="66">
        <f t="shared" si="5"/>
        <v>28</v>
      </c>
      <c r="U35" s="66">
        <f t="shared" si="6"/>
        <v>28</v>
      </c>
    </row>
    <row r="36" spans="2:21" ht="12.75">
      <c r="B36" s="51">
        <v>5505</v>
      </c>
      <c r="C36" s="52" t="s">
        <v>140</v>
      </c>
      <c r="D36" s="52" t="s">
        <v>47</v>
      </c>
      <c r="E36" s="53" t="s">
        <v>243</v>
      </c>
      <c r="F36" s="62">
        <v>0</v>
      </c>
      <c r="G36" s="63" t="s">
        <v>84</v>
      </c>
      <c r="H36" s="63">
        <f t="shared" si="0"/>
        <v>0</v>
      </c>
      <c r="I36" s="64">
        <v>0</v>
      </c>
      <c r="J36" s="63" t="s">
        <v>84</v>
      </c>
      <c r="K36" s="63">
        <f t="shared" si="1"/>
        <v>0</v>
      </c>
      <c r="L36" s="78">
        <v>0</v>
      </c>
      <c r="M36" s="58">
        <v>0</v>
      </c>
      <c r="N36" s="58">
        <v>0</v>
      </c>
      <c r="O36" s="59">
        <f t="shared" si="2"/>
        <v>0</v>
      </c>
      <c r="P36" s="78">
        <v>44.3</v>
      </c>
      <c r="Q36" s="58">
        <v>38</v>
      </c>
      <c r="R36" s="59">
        <f t="shared" si="3"/>
        <v>38</v>
      </c>
      <c r="S36" s="65">
        <f t="shared" si="4"/>
        <v>38</v>
      </c>
      <c r="T36" s="66">
        <f t="shared" si="5"/>
        <v>29</v>
      </c>
      <c r="U36" s="66">
        <f t="shared" si="6"/>
        <v>29</v>
      </c>
    </row>
    <row r="37" spans="2:21" ht="12.75">
      <c r="B37" s="51">
        <v>5524</v>
      </c>
      <c r="C37" s="52" t="s">
        <v>73</v>
      </c>
      <c r="D37" s="52" t="s">
        <v>47</v>
      </c>
      <c r="E37" s="53" t="s">
        <v>246</v>
      </c>
      <c r="F37" s="62">
        <v>0</v>
      </c>
      <c r="G37" s="63" t="s">
        <v>84</v>
      </c>
      <c r="H37" s="63">
        <f t="shared" si="0"/>
        <v>0</v>
      </c>
      <c r="I37" s="64">
        <v>0</v>
      </c>
      <c r="J37" s="63" t="s">
        <v>84</v>
      </c>
      <c r="K37" s="63">
        <f t="shared" si="1"/>
        <v>0</v>
      </c>
      <c r="L37" s="78">
        <v>0</v>
      </c>
      <c r="M37" s="58">
        <v>0</v>
      </c>
      <c r="N37" s="58">
        <v>0</v>
      </c>
      <c r="O37" s="59">
        <f t="shared" si="2"/>
        <v>0</v>
      </c>
      <c r="P37" s="78">
        <v>48.32</v>
      </c>
      <c r="Q37" s="58">
        <v>33</v>
      </c>
      <c r="R37" s="59">
        <f t="shared" si="3"/>
        <v>33</v>
      </c>
      <c r="S37" s="65">
        <f t="shared" si="4"/>
        <v>33</v>
      </c>
      <c r="T37" s="66">
        <f t="shared" si="5"/>
        <v>30</v>
      </c>
      <c r="U37" s="66">
        <f t="shared" si="6"/>
        <v>30</v>
      </c>
    </row>
    <row r="38" spans="2:21" ht="12.75">
      <c r="B38" s="51">
        <v>5503</v>
      </c>
      <c r="C38" s="52" t="s">
        <v>241</v>
      </c>
      <c r="D38" s="52" t="s">
        <v>44</v>
      </c>
      <c r="E38" s="53" t="s">
        <v>242</v>
      </c>
      <c r="F38" s="62">
        <v>0</v>
      </c>
      <c r="G38" s="63" t="s">
        <v>220</v>
      </c>
      <c r="H38" s="63">
        <f t="shared" si="0"/>
        <v>0</v>
      </c>
      <c r="I38" s="64">
        <v>0</v>
      </c>
      <c r="J38" s="63" t="s">
        <v>220</v>
      </c>
      <c r="K38" s="63">
        <f t="shared" si="1"/>
        <v>0</v>
      </c>
      <c r="L38" s="78">
        <v>0</v>
      </c>
      <c r="M38" s="58">
        <v>0</v>
      </c>
      <c r="N38" s="58">
        <v>0</v>
      </c>
      <c r="O38" s="59">
        <f t="shared" si="2"/>
        <v>0</v>
      </c>
      <c r="P38" s="78" t="s">
        <v>257</v>
      </c>
      <c r="Q38" s="58">
        <v>0</v>
      </c>
      <c r="R38" s="59">
        <f t="shared" si="3"/>
        <v>0</v>
      </c>
      <c r="S38" s="65">
        <f t="shared" si="4"/>
        <v>0</v>
      </c>
      <c r="T38" s="66">
        <f t="shared" si="5"/>
        <v>31</v>
      </c>
      <c r="U38" s="66" t="str">
        <f t="shared" si="6"/>
        <v>—</v>
      </c>
    </row>
    <row r="39" spans="2:21" ht="12.75">
      <c r="B39" s="51">
        <v>5516</v>
      </c>
      <c r="C39" s="52" t="s">
        <v>244</v>
      </c>
      <c r="D39" s="52" t="s">
        <v>48</v>
      </c>
      <c r="E39" s="53" t="s">
        <v>245</v>
      </c>
      <c r="F39" s="62">
        <v>0</v>
      </c>
      <c r="G39" s="63" t="s">
        <v>220</v>
      </c>
      <c r="H39" s="63">
        <f t="shared" si="0"/>
        <v>0</v>
      </c>
      <c r="I39" s="64">
        <v>0</v>
      </c>
      <c r="J39" s="63" t="s">
        <v>220</v>
      </c>
      <c r="K39" s="63">
        <f t="shared" si="1"/>
        <v>0</v>
      </c>
      <c r="L39" s="78">
        <v>0</v>
      </c>
      <c r="M39" s="58">
        <v>0</v>
      </c>
      <c r="N39" s="58">
        <v>0</v>
      </c>
      <c r="O39" s="59">
        <f t="shared" si="2"/>
        <v>0</v>
      </c>
      <c r="P39" s="78" t="s">
        <v>220</v>
      </c>
      <c r="Q39" s="58">
        <v>0</v>
      </c>
      <c r="R39" s="59">
        <f t="shared" si="3"/>
        <v>0</v>
      </c>
      <c r="S39" s="65">
        <f t="shared" si="4"/>
        <v>0</v>
      </c>
      <c r="T39" s="66">
        <f t="shared" si="5"/>
        <v>32</v>
      </c>
      <c r="U39" s="66" t="str">
        <f t="shared" si="6"/>
        <v>—</v>
      </c>
    </row>
    <row r="40" spans="2:21" ht="13.5" thickBot="1">
      <c r="B40" s="67"/>
      <c r="C40" s="68"/>
      <c r="D40" s="68"/>
      <c r="E40" s="69"/>
      <c r="F40" s="70"/>
      <c r="G40" s="68"/>
      <c r="H40" s="68"/>
      <c r="I40" s="70"/>
      <c r="J40" s="68"/>
      <c r="K40" s="68"/>
      <c r="L40" s="70"/>
      <c r="M40" s="68"/>
      <c r="N40" s="68"/>
      <c r="O40" s="71"/>
      <c r="P40" s="70"/>
      <c r="Q40" s="68"/>
      <c r="R40" s="71"/>
      <c r="S40" s="72"/>
      <c r="T40" s="73"/>
      <c r="U40" s="73"/>
    </row>
  </sheetData>
  <sheetProtection/>
  <mergeCells count="11">
    <mergeCell ref="D6:D7"/>
    <mergeCell ref="L6:O6"/>
    <mergeCell ref="P6:R6"/>
    <mergeCell ref="U6:U7"/>
    <mergeCell ref="B6:B7"/>
    <mergeCell ref="T6:T7"/>
    <mergeCell ref="S6:S7"/>
    <mergeCell ref="C6:C7"/>
    <mergeCell ref="E6:E7"/>
    <mergeCell ref="I6:K6"/>
    <mergeCell ref="F6:H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tabColor indexed="42"/>
    <pageSetUpPr fitToPage="1"/>
  </sheetPr>
  <dimension ref="B2:U41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1" width="7.75390625" style="38" customWidth="1"/>
    <col min="12" max="15" width="7.75390625" style="38" hidden="1" customWidth="1"/>
    <col min="16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74" t="str">
        <f>Title!D5</f>
        <v>«Чемпионат России»</v>
      </c>
      <c r="C2" s="39"/>
      <c r="D2" s="39"/>
      <c r="F2" s="40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5" ht="15">
      <c r="B3" s="42" t="str">
        <f>'AA-Maxi'!B3</f>
        <v>многоборье</v>
      </c>
      <c r="E3" s="43"/>
    </row>
    <row r="4" spans="2:19" s="37" customFormat="1" ht="12.75">
      <c r="B4" s="44" t="s">
        <v>104</v>
      </c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45"/>
    </row>
    <row r="5" spans="5:19" s="37" customFormat="1" ht="13.5" thickBot="1">
      <c r="E5" s="43"/>
      <c r="F5" s="76"/>
      <c r="G5" s="76"/>
      <c r="H5" s="76"/>
      <c r="I5" s="76"/>
      <c r="J5" s="77"/>
      <c r="K5" s="76"/>
      <c r="L5" s="76"/>
      <c r="M5" s="77"/>
      <c r="N5" s="76"/>
      <c r="O5" s="76"/>
      <c r="P5" s="76"/>
      <c r="Q5" s="76"/>
      <c r="R5" s="76"/>
      <c r="S5" s="45"/>
    </row>
    <row r="6" spans="2:21" ht="13.5" customHeight="1">
      <c r="B6" s="164" t="s">
        <v>22</v>
      </c>
      <c r="C6" s="168" t="s">
        <v>23</v>
      </c>
      <c r="D6" s="173" t="s">
        <v>24</v>
      </c>
      <c r="E6" s="170" t="s">
        <v>25</v>
      </c>
      <c r="F6" s="172" t="s">
        <v>26</v>
      </c>
      <c r="G6" s="160"/>
      <c r="H6" s="160"/>
      <c r="I6" s="159" t="s">
        <v>27</v>
      </c>
      <c r="J6" s="160"/>
      <c r="K6" s="160"/>
      <c r="L6" s="159" t="s">
        <v>31</v>
      </c>
      <c r="M6" s="160"/>
      <c r="N6" s="160"/>
      <c r="O6" s="161"/>
      <c r="P6" s="159" t="s">
        <v>32</v>
      </c>
      <c r="Q6" s="160"/>
      <c r="R6" s="161"/>
      <c r="S6" s="166" t="s">
        <v>33</v>
      </c>
      <c r="T6" s="162" t="s">
        <v>28</v>
      </c>
      <c r="U6" s="162" t="s">
        <v>28</v>
      </c>
    </row>
    <row r="7" spans="2:21" ht="34.5" thickBot="1">
      <c r="B7" s="165"/>
      <c r="C7" s="169"/>
      <c r="D7" s="174"/>
      <c r="E7" s="171"/>
      <c r="F7" s="46" t="s">
        <v>29</v>
      </c>
      <c r="G7" s="47" t="s">
        <v>30</v>
      </c>
      <c r="H7" s="47" t="s">
        <v>34</v>
      </c>
      <c r="I7" s="49" t="s">
        <v>29</v>
      </c>
      <c r="J7" s="47" t="s">
        <v>30</v>
      </c>
      <c r="K7" s="47" t="s">
        <v>34</v>
      </c>
      <c r="L7" s="49" t="s">
        <v>30</v>
      </c>
      <c r="M7" s="47" t="s">
        <v>35</v>
      </c>
      <c r="N7" s="47" t="s">
        <v>36</v>
      </c>
      <c r="O7" s="50" t="s">
        <v>34</v>
      </c>
      <c r="P7" s="49" t="s">
        <v>30</v>
      </c>
      <c r="Q7" s="47" t="s">
        <v>37</v>
      </c>
      <c r="R7" s="50" t="s">
        <v>34</v>
      </c>
      <c r="S7" s="167"/>
      <c r="T7" s="163"/>
      <c r="U7" s="163"/>
    </row>
    <row r="8" spans="2:21" ht="12.75">
      <c r="B8" s="51">
        <v>4004</v>
      </c>
      <c r="C8" s="52" t="s">
        <v>131</v>
      </c>
      <c r="D8" s="52" t="s">
        <v>44</v>
      </c>
      <c r="E8" s="53" t="s">
        <v>132</v>
      </c>
      <c r="F8" s="62">
        <v>5</v>
      </c>
      <c r="G8" s="63">
        <v>36.9</v>
      </c>
      <c r="H8" s="63">
        <f aca="true" t="shared" si="0" ref="H8:H39">IF(OR(G8="снят",G8="н/я",G8="н/ф",G8=0),0,120-G8-F8)</f>
        <v>78.1</v>
      </c>
      <c r="I8" s="64">
        <v>0</v>
      </c>
      <c r="J8" s="63">
        <v>30.58</v>
      </c>
      <c r="K8" s="63">
        <f aca="true" t="shared" si="1" ref="K8:K39">IF(OR(J8="снят",J8="н/я",J8="н/ф",J8=0),0,100-J8-I8)</f>
        <v>69.42</v>
      </c>
      <c r="L8" s="78">
        <v>0</v>
      </c>
      <c r="M8" s="58">
        <v>0</v>
      </c>
      <c r="N8" s="58">
        <v>0</v>
      </c>
      <c r="O8" s="59">
        <f aca="true" t="shared" si="2" ref="O8:O39">IF(OR(L8="снят",L8="н/я",L8="н/ф",L8=0),0,M8+N8)</f>
        <v>0</v>
      </c>
      <c r="P8" s="78">
        <v>39.13</v>
      </c>
      <c r="Q8" s="58">
        <v>51</v>
      </c>
      <c r="R8" s="59">
        <f aca="true" t="shared" si="3" ref="R8:R39">IF(OR(P8="снят",P8="н/я",P8="н/ф",P8=0),0,Q8)</f>
        <v>51</v>
      </c>
      <c r="S8" s="60">
        <f aca="true" t="shared" si="4" ref="S8:S39">SUMIF($7:$7,"баллы",$A8:$IV8)</f>
        <v>198.51999999999998</v>
      </c>
      <c r="T8" s="61">
        <v>1</v>
      </c>
      <c r="U8" s="61">
        <f>IF(S8=0,"—",1)</f>
        <v>1</v>
      </c>
    </row>
    <row r="9" spans="2:21" ht="12.75">
      <c r="B9" s="51">
        <v>4018</v>
      </c>
      <c r="C9" s="52" t="s">
        <v>61</v>
      </c>
      <c r="D9" s="52" t="s">
        <v>43</v>
      </c>
      <c r="E9" s="53" t="s">
        <v>108</v>
      </c>
      <c r="F9" s="62">
        <v>0</v>
      </c>
      <c r="G9" s="63">
        <v>40.99</v>
      </c>
      <c r="H9" s="63">
        <f t="shared" si="0"/>
        <v>79.00999999999999</v>
      </c>
      <c r="I9" s="64">
        <v>0</v>
      </c>
      <c r="J9" s="63">
        <v>34.02</v>
      </c>
      <c r="K9" s="63">
        <f t="shared" si="1"/>
        <v>65.97999999999999</v>
      </c>
      <c r="L9" s="78">
        <v>0</v>
      </c>
      <c r="M9" s="58">
        <v>0</v>
      </c>
      <c r="N9" s="58">
        <v>0</v>
      </c>
      <c r="O9" s="59">
        <f t="shared" si="2"/>
        <v>0</v>
      </c>
      <c r="P9" s="78">
        <v>40.58</v>
      </c>
      <c r="Q9" s="58">
        <v>50</v>
      </c>
      <c r="R9" s="59">
        <f t="shared" si="3"/>
        <v>50</v>
      </c>
      <c r="S9" s="65">
        <f t="shared" si="4"/>
        <v>194.98999999999998</v>
      </c>
      <c r="T9" s="66">
        <f aca="true" t="shared" si="5" ref="T9:T40">T8+1</f>
        <v>2</v>
      </c>
      <c r="U9" s="66">
        <f aca="true" t="shared" si="6" ref="U9:U40">IF(S9=0,"—",U8+1)</f>
        <v>2</v>
      </c>
    </row>
    <row r="10" spans="2:21" ht="12.75">
      <c r="B10" s="51">
        <v>4005</v>
      </c>
      <c r="C10" s="52" t="s">
        <v>127</v>
      </c>
      <c r="D10" s="52" t="s">
        <v>44</v>
      </c>
      <c r="E10" s="53" t="s">
        <v>128</v>
      </c>
      <c r="F10" s="62">
        <v>0</v>
      </c>
      <c r="G10" s="63">
        <v>38.59</v>
      </c>
      <c r="H10" s="63">
        <f t="shared" si="0"/>
        <v>81.41</v>
      </c>
      <c r="I10" s="64">
        <v>5</v>
      </c>
      <c r="J10" s="63">
        <v>34.67</v>
      </c>
      <c r="K10" s="63">
        <f t="shared" si="1"/>
        <v>60.33</v>
      </c>
      <c r="L10" s="78">
        <v>0</v>
      </c>
      <c r="M10" s="58">
        <v>0</v>
      </c>
      <c r="N10" s="58">
        <v>0</v>
      </c>
      <c r="O10" s="59">
        <f t="shared" si="2"/>
        <v>0</v>
      </c>
      <c r="P10" s="78">
        <v>41.69</v>
      </c>
      <c r="Q10" s="58">
        <v>51</v>
      </c>
      <c r="R10" s="59">
        <f t="shared" si="3"/>
        <v>51</v>
      </c>
      <c r="S10" s="65">
        <f t="shared" si="4"/>
        <v>192.74</v>
      </c>
      <c r="T10" s="66">
        <f t="shared" si="5"/>
        <v>3</v>
      </c>
      <c r="U10" s="66">
        <f t="shared" si="6"/>
        <v>3</v>
      </c>
    </row>
    <row r="11" spans="2:21" ht="12.75">
      <c r="B11" s="51">
        <v>4009</v>
      </c>
      <c r="C11" s="52" t="s">
        <v>113</v>
      </c>
      <c r="D11" s="52" t="s">
        <v>43</v>
      </c>
      <c r="E11" s="53" t="s">
        <v>114</v>
      </c>
      <c r="F11" s="62">
        <v>0</v>
      </c>
      <c r="G11" s="63">
        <v>42.14</v>
      </c>
      <c r="H11" s="63">
        <f t="shared" si="0"/>
        <v>77.86</v>
      </c>
      <c r="I11" s="64">
        <v>0</v>
      </c>
      <c r="J11" s="63">
        <v>35.44</v>
      </c>
      <c r="K11" s="63">
        <f t="shared" si="1"/>
        <v>64.56</v>
      </c>
      <c r="L11" s="78">
        <v>0</v>
      </c>
      <c r="M11" s="58">
        <v>0</v>
      </c>
      <c r="N11" s="58">
        <v>0</v>
      </c>
      <c r="O11" s="59">
        <f t="shared" si="2"/>
        <v>0</v>
      </c>
      <c r="P11" s="78">
        <v>41.92</v>
      </c>
      <c r="Q11" s="58">
        <v>50</v>
      </c>
      <c r="R11" s="59">
        <f t="shared" si="3"/>
        <v>50</v>
      </c>
      <c r="S11" s="65">
        <f t="shared" si="4"/>
        <v>192.42000000000002</v>
      </c>
      <c r="T11" s="66">
        <f t="shared" si="5"/>
        <v>4</v>
      </c>
      <c r="U11" s="66">
        <f t="shared" si="6"/>
        <v>4</v>
      </c>
    </row>
    <row r="12" spans="2:21" ht="12.75">
      <c r="B12" s="51">
        <v>4019</v>
      </c>
      <c r="C12" s="52" t="s">
        <v>181</v>
      </c>
      <c r="D12" s="52" t="s">
        <v>43</v>
      </c>
      <c r="E12" s="53" t="s">
        <v>248</v>
      </c>
      <c r="F12" s="62">
        <v>5</v>
      </c>
      <c r="G12" s="63">
        <v>42.17</v>
      </c>
      <c r="H12" s="63">
        <f t="shared" si="0"/>
        <v>72.83</v>
      </c>
      <c r="I12" s="64">
        <v>0</v>
      </c>
      <c r="J12" s="63">
        <v>32.31</v>
      </c>
      <c r="K12" s="63">
        <f t="shared" si="1"/>
        <v>67.69</v>
      </c>
      <c r="L12" s="78">
        <v>0</v>
      </c>
      <c r="M12" s="58">
        <v>0</v>
      </c>
      <c r="N12" s="58">
        <v>0</v>
      </c>
      <c r="O12" s="59">
        <f t="shared" si="2"/>
        <v>0</v>
      </c>
      <c r="P12" s="78">
        <v>41.01</v>
      </c>
      <c r="Q12" s="58">
        <v>51</v>
      </c>
      <c r="R12" s="59">
        <f t="shared" si="3"/>
        <v>51</v>
      </c>
      <c r="S12" s="65">
        <f t="shared" si="4"/>
        <v>191.51999999999998</v>
      </c>
      <c r="T12" s="66">
        <f t="shared" si="5"/>
        <v>5</v>
      </c>
      <c r="U12" s="66">
        <f t="shared" si="6"/>
        <v>5</v>
      </c>
    </row>
    <row r="13" spans="2:21" ht="12.75">
      <c r="B13" s="51">
        <v>4025</v>
      </c>
      <c r="C13" s="52" t="s">
        <v>195</v>
      </c>
      <c r="D13" s="52" t="s">
        <v>44</v>
      </c>
      <c r="E13" s="53" t="s">
        <v>196</v>
      </c>
      <c r="F13" s="62">
        <v>0</v>
      </c>
      <c r="G13" s="63">
        <v>42.75</v>
      </c>
      <c r="H13" s="63">
        <f t="shared" si="0"/>
        <v>77.25</v>
      </c>
      <c r="I13" s="64">
        <v>0</v>
      </c>
      <c r="J13" s="63">
        <v>36.26</v>
      </c>
      <c r="K13" s="63">
        <f t="shared" si="1"/>
        <v>63.74</v>
      </c>
      <c r="L13" s="78">
        <v>0</v>
      </c>
      <c r="M13" s="58">
        <v>0</v>
      </c>
      <c r="N13" s="58">
        <v>0</v>
      </c>
      <c r="O13" s="59">
        <f t="shared" si="2"/>
        <v>0</v>
      </c>
      <c r="P13" s="78">
        <v>45.86</v>
      </c>
      <c r="Q13" s="58">
        <v>50</v>
      </c>
      <c r="R13" s="59">
        <f t="shared" si="3"/>
        <v>50</v>
      </c>
      <c r="S13" s="65">
        <f t="shared" si="4"/>
        <v>190.99</v>
      </c>
      <c r="T13" s="66">
        <f t="shared" si="5"/>
        <v>6</v>
      </c>
      <c r="U13" s="66">
        <f t="shared" si="6"/>
        <v>6</v>
      </c>
    </row>
    <row r="14" spans="2:21" ht="12.75">
      <c r="B14" s="51">
        <v>4014</v>
      </c>
      <c r="C14" s="52" t="s">
        <v>122</v>
      </c>
      <c r="D14" s="52" t="s">
        <v>44</v>
      </c>
      <c r="E14" s="53" t="s">
        <v>123</v>
      </c>
      <c r="F14" s="62">
        <v>0</v>
      </c>
      <c r="G14" s="63">
        <v>44.43</v>
      </c>
      <c r="H14" s="63">
        <f t="shared" si="0"/>
        <v>75.57</v>
      </c>
      <c r="I14" s="64">
        <v>0</v>
      </c>
      <c r="J14" s="63">
        <v>35.57</v>
      </c>
      <c r="K14" s="63">
        <f t="shared" si="1"/>
        <v>64.43</v>
      </c>
      <c r="L14" s="78">
        <v>0</v>
      </c>
      <c r="M14" s="58">
        <v>0</v>
      </c>
      <c r="N14" s="58">
        <v>0</v>
      </c>
      <c r="O14" s="59">
        <f t="shared" si="2"/>
        <v>0</v>
      </c>
      <c r="P14" s="78">
        <v>44.58</v>
      </c>
      <c r="Q14" s="58">
        <v>50</v>
      </c>
      <c r="R14" s="59">
        <f t="shared" si="3"/>
        <v>50</v>
      </c>
      <c r="S14" s="65">
        <f t="shared" si="4"/>
        <v>190</v>
      </c>
      <c r="T14" s="66">
        <f t="shared" si="5"/>
        <v>7</v>
      </c>
      <c r="U14" s="66">
        <f t="shared" si="6"/>
        <v>7</v>
      </c>
    </row>
    <row r="15" spans="2:21" ht="12.75">
      <c r="B15" s="51">
        <v>4028</v>
      </c>
      <c r="C15" s="52" t="s">
        <v>118</v>
      </c>
      <c r="D15" s="52" t="s">
        <v>43</v>
      </c>
      <c r="E15" s="53" t="s">
        <v>212</v>
      </c>
      <c r="F15" s="62">
        <v>0</v>
      </c>
      <c r="G15" s="63">
        <v>37.58</v>
      </c>
      <c r="H15" s="63">
        <f t="shared" si="0"/>
        <v>82.42</v>
      </c>
      <c r="I15" s="64">
        <v>5</v>
      </c>
      <c r="J15" s="63">
        <v>31.46</v>
      </c>
      <c r="K15" s="63">
        <f t="shared" si="1"/>
        <v>63.53999999999999</v>
      </c>
      <c r="L15" s="78">
        <v>0</v>
      </c>
      <c r="M15" s="58">
        <v>0</v>
      </c>
      <c r="N15" s="58">
        <v>0</v>
      </c>
      <c r="O15" s="59">
        <f t="shared" si="2"/>
        <v>0</v>
      </c>
      <c r="P15" s="78">
        <v>42.7</v>
      </c>
      <c r="Q15" s="58">
        <v>44</v>
      </c>
      <c r="R15" s="59">
        <f t="shared" si="3"/>
        <v>44</v>
      </c>
      <c r="S15" s="65">
        <f t="shared" si="4"/>
        <v>189.95999999999998</v>
      </c>
      <c r="T15" s="66">
        <f t="shared" si="5"/>
        <v>8</v>
      </c>
      <c r="U15" s="66">
        <f t="shared" si="6"/>
        <v>8</v>
      </c>
    </row>
    <row r="16" spans="2:21" ht="12.75">
      <c r="B16" s="51">
        <v>4007</v>
      </c>
      <c r="C16" s="52" t="s">
        <v>110</v>
      </c>
      <c r="D16" s="52" t="s">
        <v>43</v>
      </c>
      <c r="E16" s="53" t="s">
        <v>111</v>
      </c>
      <c r="F16" s="62">
        <v>0</v>
      </c>
      <c r="G16" s="63">
        <v>43.83</v>
      </c>
      <c r="H16" s="63">
        <f t="shared" si="0"/>
        <v>76.17</v>
      </c>
      <c r="I16" s="64">
        <v>0</v>
      </c>
      <c r="J16" s="63">
        <v>36.53</v>
      </c>
      <c r="K16" s="63">
        <f t="shared" si="1"/>
        <v>63.47</v>
      </c>
      <c r="L16" s="78">
        <v>0</v>
      </c>
      <c r="M16" s="58">
        <v>0</v>
      </c>
      <c r="N16" s="58">
        <v>0</v>
      </c>
      <c r="O16" s="59">
        <f t="shared" si="2"/>
        <v>0</v>
      </c>
      <c r="P16" s="78">
        <v>43.91</v>
      </c>
      <c r="Q16" s="58">
        <v>50</v>
      </c>
      <c r="R16" s="59">
        <f t="shared" si="3"/>
        <v>50</v>
      </c>
      <c r="S16" s="65">
        <f t="shared" si="4"/>
        <v>189.64</v>
      </c>
      <c r="T16" s="66">
        <f t="shared" si="5"/>
        <v>9</v>
      </c>
      <c r="U16" s="66">
        <f t="shared" si="6"/>
        <v>9</v>
      </c>
    </row>
    <row r="17" spans="2:21" ht="12.75">
      <c r="B17" s="51">
        <v>4013</v>
      </c>
      <c r="C17" s="52" t="s">
        <v>89</v>
      </c>
      <c r="D17" s="52" t="s">
        <v>43</v>
      </c>
      <c r="E17" s="53" t="s">
        <v>120</v>
      </c>
      <c r="F17" s="62">
        <v>0</v>
      </c>
      <c r="G17" s="63">
        <v>45.87</v>
      </c>
      <c r="H17" s="63">
        <f t="shared" si="0"/>
        <v>74.13</v>
      </c>
      <c r="I17" s="64">
        <v>0</v>
      </c>
      <c r="J17" s="63">
        <v>35.68</v>
      </c>
      <c r="K17" s="63">
        <f t="shared" si="1"/>
        <v>64.32</v>
      </c>
      <c r="L17" s="78">
        <v>0</v>
      </c>
      <c r="M17" s="58">
        <v>0</v>
      </c>
      <c r="N17" s="58">
        <v>0</v>
      </c>
      <c r="O17" s="59">
        <f t="shared" si="2"/>
        <v>0</v>
      </c>
      <c r="P17" s="78">
        <v>43.37</v>
      </c>
      <c r="Q17" s="58">
        <v>50</v>
      </c>
      <c r="R17" s="59">
        <f t="shared" si="3"/>
        <v>50</v>
      </c>
      <c r="S17" s="65">
        <f t="shared" si="4"/>
        <v>188.45</v>
      </c>
      <c r="T17" s="66">
        <f t="shared" si="5"/>
        <v>10</v>
      </c>
      <c r="U17" s="66">
        <f t="shared" si="6"/>
        <v>10</v>
      </c>
    </row>
    <row r="18" spans="2:21" ht="12.75">
      <c r="B18" s="51">
        <v>4003</v>
      </c>
      <c r="C18" s="52" t="s">
        <v>142</v>
      </c>
      <c r="D18" s="52" t="s">
        <v>47</v>
      </c>
      <c r="E18" s="53" t="s">
        <v>143</v>
      </c>
      <c r="F18" s="62">
        <v>0</v>
      </c>
      <c r="G18" s="63">
        <v>41.94</v>
      </c>
      <c r="H18" s="63">
        <f t="shared" si="0"/>
        <v>78.06</v>
      </c>
      <c r="I18" s="64">
        <v>0</v>
      </c>
      <c r="J18" s="63">
        <v>34.32</v>
      </c>
      <c r="K18" s="63">
        <f t="shared" si="1"/>
        <v>65.68</v>
      </c>
      <c r="L18" s="78">
        <v>0</v>
      </c>
      <c r="M18" s="58">
        <v>0</v>
      </c>
      <c r="N18" s="58">
        <v>0</v>
      </c>
      <c r="O18" s="59">
        <f t="shared" si="2"/>
        <v>0</v>
      </c>
      <c r="P18" s="78">
        <v>47.28</v>
      </c>
      <c r="Q18" s="58">
        <v>44</v>
      </c>
      <c r="R18" s="59">
        <f t="shared" si="3"/>
        <v>44</v>
      </c>
      <c r="S18" s="65">
        <f t="shared" si="4"/>
        <v>187.74</v>
      </c>
      <c r="T18" s="66">
        <f t="shared" si="5"/>
        <v>11</v>
      </c>
      <c r="U18" s="66">
        <f t="shared" si="6"/>
        <v>11</v>
      </c>
    </row>
    <row r="19" spans="2:21" ht="12.75">
      <c r="B19" s="51">
        <v>4008</v>
      </c>
      <c r="C19" s="52" t="s">
        <v>181</v>
      </c>
      <c r="D19" s="52" t="s">
        <v>43</v>
      </c>
      <c r="E19" s="53" t="s">
        <v>182</v>
      </c>
      <c r="F19" s="62">
        <v>5</v>
      </c>
      <c r="G19" s="63">
        <v>40.1</v>
      </c>
      <c r="H19" s="63">
        <f t="shared" si="0"/>
        <v>74.9</v>
      </c>
      <c r="I19" s="64">
        <v>5</v>
      </c>
      <c r="J19" s="63">
        <v>35.97</v>
      </c>
      <c r="K19" s="63">
        <f t="shared" si="1"/>
        <v>59.03</v>
      </c>
      <c r="L19" s="78">
        <v>0</v>
      </c>
      <c r="M19" s="58">
        <v>0</v>
      </c>
      <c r="N19" s="58">
        <v>0</v>
      </c>
      <c r="O19" s="59">
        <f t="shared" si="2"/>
        <v>0</v>
      </c>
      <c r="P19" s="78">
        <v>43.12</v>
      </c>
      <c r="Q19" s="58">
        <v>51</v>
      </c>
      <c r="R19" s="59">
        <f t="shared" si="3"/>
        <v>51</v>
      </c>
      <c r="S19" s="65">
        <f t="shared" si="4"/>
        <v>184.93</v>
      </c>
      <c r="T19" s="66">
        <f t="shared" si="5"/>
        <v>12</v>
      </c>
      <c r="U19" s="66">
        <f t="shared" si="6"/>
        <v>12</v>
      </c>
    </row>
    <row r="20" spans="2:21" ht="12.75">
      <c r="B20" s="51">
        <v>4022</v>
      </c>
      <c r="C20" s="52" t="s">
        <v>186</v>
      </c>
      <c r="D20" s="52" t="s">
        <v>43</v>
      </c>
      <c r="E20" s="53" t="s">
        <v>187</v>
      </c>
      <c r="F20" s="62">
        <v>5</v>
      </c>
      <c r="G20" s="63">
        <v>41.73</v>
      </c>
      <c r="H20" s="63">
        <f t="shared" si="0"/>
        <v>73.27000000000001</v>
      </c>
      <c r="I20" s="64">
        <v>5</v>
      </c>
      <c r="J20" s="63">
        <v>34.38</v>
      </c>
      <c r="K20" s="63">
        <f t="shared" si="1"/>
        <v>60.620000000000005</v>
      </c>
      <c r="L20" s="78">
        <v>0</v>
      </c>
      <c r="M20" s="58">
        <v>0</v>
      </c>
      <c r="N20" s="58">
        <v>0</v>
      </c>
      <c r="O20" s="59">
        <f t="shared" si="2"/>
        <v>0</v>
      </c>
      <c r="P20" s="78">
        <v>39.41</v>
      </c>
      <c r="Q20" s="58">
        <v>51</v>
      </c>
      <c r="R20" s="59">
        <f t="shared" si="3"/>
        <v>51</v>
      </c>
      <c r="S20" s="65">
        <f t="shared" si="4"/>
        <v>184.89000000000001</v>
      </c>
      <c r="T20" s="66">
        <f t="shared" si="5"/>
        <v>13</v>
      </c>
      <c r="U20" s="66">
        <f t="shared" si="6"/>
        <v>13</v>
      </c>
    </row>
    <row r="21" spans="2:21" ht="12.75">
      <c r="B21" s="51">
        <v>4024</v>
      </c>
      <c r="C21" s="52" t="s">
        <v>116</v>
      </c>
      <c r="D21" s="52" t="s">
        <v>43</v>
      </c>
      <c r="E21" s="53" t="s">
        <v>117</v>
      </c>
      <c r="F21" s="62">
        <v>5</v>
      </c>
      <c r="G21" s="63">
        <v>47.21</v>
      </c>
      <c r="H21" s="63">
        <f t="shared" si="0"/>
        <v>67.78999999999999</v>
      </c>
      <c r="I21" s="64">
        <v>0</v>
      </c>
      <c r="J21" s="63">
        <v>34.93</v>
      </c>
      <c r="K21" s="63">
        <f t="shared" si="1"/>
        <v>65.07</v>
      </c>
      <c r="L21" s="78">
        <v>0</v>
      </c>
      <c r="M21" s="58">
        <v>0</v>
      </c>
      <c r="N21" s="58">
        <v>0</v>
      </c>
      <c r="O21" s="59">
        <f t="shared" si="2"/>
        <v>0</v>
      </c>
      <c r="P21" s="78">
        <v>41.77</v>
      </c>
      <c r="Q21" s="58">
        <v>50</v>
      </c>
      <c r="R21" s="59">
        <f t="shared" si="3"/>
        <v>50</v>
      </c>
      <c r="S21" s="65">
        <f t="shared" si="4"/>
        <v>182.85999999999999</v>
      </c>
      <c r="T21" s="66">
        <f t="shared" si="5"/>
        <v>14</v>
      </c>
      <c r="U21" s="66">
        <f t="shared" si="6"/>
        <v>14</v>
      </c>
    </row>
    <row r="22" spans="2:21" ht="12.75">
      <c r="B22" s="51">
        <v>4001</v>
      </c>
      <c r="C22" s="52" t="s">
        <v>55</v>
      </c>
      <c r="D22" s="52" t="s">
        <v>44</v>
      </c>
      <c r="E22" s="53" t="s">
        <v>125</v>
      </c>
      <c r="F22" s="62">
        <v>0</v>
      </c>
      <c r="G22" s="63">
        <v>41.7</v>
      </c>
      <c r="H22" s="63">
        <f t="shared" si="0"/>
        <v>78.3</v>
      </c>
      <c r="I22" s="64">
        <v>5</v>
      </c>
      <c r="J22" s="63">
        <v>42.55</v>
      </c>
      <c r="K22" s="63">
        <f t="shared" si="1"/>
        <v>52.45</v>
      </c>
      <c r="L22" s="78">
        <v>0</v>
      </c>
      <c r="M22" s="58">
        <v>0</v>
      </c>
      <c r="N22" s="58">
        <v>0</v>
      </c>
      <c r="O22" s="59">
        <f t="shared" si="2"/>
        <v>0</v>
      </c>
      <c r="P22" s="78">
        <v>44.69</v>
      </c>
      <c r="Q22" s="58">
        <v>51</v>
      </c>
      <c r="R22" s="59">
        <f t="shared" si="3"/>
        <v>51</v>
      </c>
      <c r="S22" s="65">
        <f t="shared" si="4"/>
        <v>181.75</v>
      </c>
      <c r="T22" s="66">
        <f t="shared" si="5"/>
        <v>15</v>
      </c>
      <c r="U22" s="66">
        <f t="shared" si="6"/>
        <v>15</v>
      </c>
    </row>
    <row r="23" spans="2:21" ht="12.75">
      <c r="B23" s="51">
        <v>4033</v>
      </c>
      <c r="C23" s="52" t="s">
        <v>140</v>
      </c>
      <c r="D23" s="52" t="s">
        <v>47</v>
      </c>
      <c r="E23" s="53" t="s">
        <v>141</v>
      </c>
      <c r="F23" s="62">
        <v>0</v>
      </c>
      <c r="G23" s="63">
        <v>41.87</v>
      </c>
      <c r="H23" s="63">
        <f t="shared" si="0"/>
        <v>78.13</v>
      </c>
      <c r="I23" s="64">
        <v>5</v>
      </c>
      <c r="J23" s="63">
        <v>36.97</v>
      </c>
      <c r="K23" s="63">
        <f t="shared" si="1"/>
        <v>58.03</v>
      </c>
      <c r="L23" s="78">
        <v>0</v>
      </c>
      <c r="M23" s="58">
        <v>0</v>
      </c>
      <c r="N23" s="58">
        <v>0</v>
      </c>
      <c r="O23" s="59">
        <f t="shared" si="2"/>
        <v>0</v>
      </c>
      <c r="P23" s="78">
        <v>46.65</v>
      </c>
      <c r="Q23" s="58">
        <v>44</v>
      </c>
      <c r="R23" s="59">
        <f t="shared" si="3"/>
        <v>44</v>
      </c>
      <c r="S23" s="65">
        <f t="shared" si="4"/>
        <v>180.16</v>
      </c>
      <c r="T23" s="66">
        <f t="shared" si="5"/>
        <v>16</v>
      </c>
      <c r="U23" s="66">
        <f t="shared" si="6"/>
        <v>16</v>
      </c>
    </row>
    <row r="24" spans="2:21" ht="12.75">
      <c r="B24" s="51">
        <v>4017</v>
      </c>
      <c r="C24" s="52" t="s">
        <v>152</v>
      </c>
      <c r="D24" s="52" t="s">
        <v>43</v>
      </c>
      <c r="E24" s="53" t="s">
        <v>153</v>
      </c>
      <c r="F24" s="62">
        <v>5</v>
      </c>
      <c r="G24" s="63">
        <v>44.02</v>
      </c>
      <c r="H24" s="63">
        <f t="shared" si="0"/>
        <v>70.97999999999999</v>
      </c>
      <c r="I24" s="64">
        <v>5</v>
      </c>
      <c r="J24" s="63">
        <v>37.74</v>
      </c>
      <c r="K24" s="63">
        <f t="shared" si="1"/>
        <v>57.26</v>
      </c>
      <c r="L24" s="78">
        <v>0</v>
      </c>
      <c r="M24" s="58">
        <v>0</v>
      </c>
      <c r="N24" s="58">
        <v>0</v>
      </c>
      <c r="O24" s="59">
        <f t="shared" si="2"/>
        <v>0</v>
      </c>
      <c r="P24" s="78">
        <v>41.07</v>
      </c>
      <c r="Q24" s="58">
        <v>51</v>
      </c>
      <c r="R24" s="59">
        <f t="shared" si="3"/>
        <v>51</v>
      </c>
      <c r="S24" s="65">
        <f t="shared" si="4"/>
        <v>179.23999999999998</v>
      </c>
      <c r="T24" s="66">
        <f t="shared" si="5"/>
        <v>17</v>
      </c>
      <c r="U24" s="66">
        <f t="shared" si="6"/>
        <v>17</v>
      </c>
    </row>
    <row r="25" spans="2:21" ht="12.75">
      <c r="B25" s="51">
        <v>4026</v>
      </c>
      <c r="C25" s="52" t="s">
        <v>238</v>
      </c>
      <c r="D25" s="52" t="s">
        <v>232</v>
      </c>
      <c r="E25" s="53" t="s">
        <v>247</v>
      </c>
      <c r="F25" s="62">
        <v>0</v>
      </c>
      <c r="G25" s="63">
        <v>44.63</v>
      </c>
      <c r="H25" s="63">
        <f t="shared" si="0"/>
        <v>75.37</v>
      </c>
      <c r="I25" s="64">
        <v>0</v>
      </c>
      <c r="J25" s="63">
        <v>39.5</v>
      </c>
      <c r="K25" s="63">
        <f t="shared" si="1"/>
        <v>60.5</v>
      </c>
      <c r="L25" s="78">
        <v>0</v>
      </c>
      <c r="M25" s="58">
        <v>0</v>
      </c>
      <c r="N25" s="58">
        <v>0</v>
      </c>
      <c r="O25" s="59">
        <f t="shared" si="2"/>
        <v>0</v>
      </c>
      <c r="P25" s="78">
        <v>42.44</v>
      </c>
      <c r="Q25" s="58">
        <v>33</v>
      </c>
      <c r="R25" s="59">
        <f t="shared" si="3"/>
        <v>33</v>
      </c>
      <c r="S25" s="65">
        <f t="shared" si="4"/>
        <v>168.87</v>
      </c>
      <c r="T25" s="66">
        <f t="shared" si="5"/>
        <v>18</v>
      </c>
      <c r="U25" s="66">
        <f t="shared" si="6"/>
        <v>18</v>
      </c>
    </row>
    <row r="26" spans="2:21" ht="12.75">
      <c r="B26" s="51">
        <v>4027</v>
      </c>
      <c r="C26" s="52" t="s">
        <v>200</v>
      </c>
      <c r="D26" s="52" t="s">
        <v>45</v>
      </c>
      <c r="E26" s="53" t="s">
        <v>201</v>
      </c>
      <c r="F26" s="62">
        <v>5</v>
      </c>
      <c r="G26" s="63">
        <v>48.28</v>
      </c>
      <c r="H26" s="63">
        <f t="shared" si="0"/>
        <v>66.72</v>
      </c>
      <c r="I26" s="64">
        <v>5</v>
      </c>
      <c r="J26" s="63">
        <v>42.07</v>
      </c>
      <c r="K26" s="63">
        <f t="shared" si="1"/>
        <v>52.93</v>
      </c>
      <c r="L26" s="78">
        <v>0</v>
      </c>
      <c r="M26" s="58">
        <v>0</v>
      </c>
      <c r="N26" s="58">
        <v>0</v>
      </c>
      <c r="O26" s="59">
        <f t="shared" si="2"/>
        <v>0</v>
      </c>
      <c r="P26" s="78">
        <v>45.37</v>
      </c>
      <c r="Q26" s="58">
        <v>49</v>
      </c>
      <c r="R26" s="59">
        <f t="shared" si="3"/>
        <v>49</v>
      </c>
      <c r="S26" s="65">
        <f t="shared" si="4"/>
        <v>168.65</v>
      </c>
      <c r="T26" s="66">
        <f t="shared" si="5"/>
        <v>19</v>
      </c>
      <c r="U26" s="66">
        <f t="shared" si="6"/>
        <v>19</v>
      </c>
    </row>
    <row r="27" spans="2:21" ht="12.75">
      <c r="B27" s="51">
        <v>4030</v>
      </c>
      <c r="C27" s="52" t="s">
        <v>80</v>
      </c>
      <c r="D27" s="52" t="s">
        <v>48</v>
      </c>
      <c r="E27" s="53" t="s">
        <v>249</v>
      </c>
      <c r="F27" s="62">
        <v>0</v>
      </c>
      <c r="G27" s="63">
        <v>50.94</v>
      </c>
      <c r="H27" s="63">
        <f t="shared" si="0"/>
        <v>69.06</v>
      </c>
      <c r="I27" s="64">
        <v>5</v>
      </c>
      <c r="J27" s="63">
        <v>42.18</v>
      </c>
      <c r="K27" s="63">
        <f t="shared" si="1"/>
        <v>52.82</v>
      </c>
      <c r="L27" s="78">
        <v>0</v>
      </c>
      <c r="M27" s="58">
        <v>0</v>
      </c>
      <c r="N27" s="58">
        <v>0</v>
      </c>
      <c r="O27" s="59">
        <f t="shared" si="2"/>
        <v>0</v>
      </c>
      <c r="P27" s="78">
        <v>48.23</v>
      </c>
      <c r="Q27" s="58">
        <v>43</v>
      </c>
      <c r="R27" s="59">
        <f t="shared" si="3"/>
        <v>43</v>
      </c>
      <c r="S27" s="65">
        <f t="shared" si="4"/>
        <v>164.88</v>
      </c>
      <c r="T27" s="66">
        <f t="shared" si="5"/>
        <v>20</v>
      </c>
      <c r="U27" s="66">
        <f t="shared" si="6"/>
        <v>20</v>
      </c>
    </row>
    <row r="28" spans="2:21" ht="12.75">
      <c r="B28" s="51">
        <v>4012</v>
      </c>
      <c r="C28" s="52" t="s">
        <v>118</v>
      </c>
      <c r="D28" s="52" t="s">
        <v>43</v>
      </c>
      <c r="E28" s="53" t="s">
        <v>150</v>
      </c>
      <c r="F28" s="62">
        <v>5</v>
      </c>
      <c r="G28" s="63">
        <v>44.04</v>
      </c>
      <c r="H28" s="63">
        <f t="shared" si="0"/>
        <v>70.96000000000001</v>
      </c>
      <c r="I28" s="64">
        <v>5</v>
      </c>
      <c r="J28" s="63">
        <v>33.56</v>
      </c>
      <c r="K28" s="63">
        <f t="shared" si="1"/>
        <v>61.44</v>
      </c>
      <c r="L28" s="78">
        <v>0</v>
      </c>
      <c r="M28" s="58">
        <v>0</v>
      </c>
      <c r="N28" s="58">
        <v>0</v>
      </c>
      <c r="O28" s="59">
        <f t="shared" si="2"/>
        <v>0</v>
      </c>
      <c r="P28" s="78">
        <v>27.5</v>
      </c>
      <c r="Q28" s="58">
        <v>28</v>
      </c>
      <c r="R28" s="59">
        <f t="shared" si="3"/>
        <v>28</v>
      </c>
      <c r="S28" s="65">
        <f t="shared" si="4"/>
        <v>160.4</v>
      </c>
      <c r="T28" s="66">
        <f t="shared" si="5"/>
        <v>21</v>
      </c>
      <c r="U28" s="66">
        <f t="shared" si="6"/>
        <v>21</v>
      </c>
    </row>
    <row r="29" spans="2:21" ht="12.75">
      <c r="B29" s="51">
        <v>4015</v>
      </c>
      <c r="C29" s="52" t="s">
        <v>189</v>
      </c>
      <c r="D29" s="52" t="s">
        <v>43</v>
      </c>
      <c r="E29" s="53" t="s">
        <v>190</v>
      </c>
      <c r="F29" s="62">
        <v>10</v>
      </c>
      <c r="G29" s="63">
        <v>54.79</v>
      </c>
      <c r="H29" s="63">
        <f t="shared" si="0"/>
        <v>55.21000000000001</v>
      </c>
      <c r="I29" s="64">
        <v>0</v>
      </c>
      <c r="J29" s="63">
        <v>43.38</v>
      </c>
      <c r="K29" s="63">
        <f t="shared" si="1"/>
        <v>56.62</v>
      </c>
      <c r="L29" s="78">
        <v>0</v>
      </c>
      <c r="M29" s="58">
        <v>0</v>
      </c>
      <c r="N29" s="58">
        <v>0</v>
      </c>
      <c r="O29" s="59">
        <f t="shared" si="2"/>
        <v>0</v>
      </c>
      <c r="P29" s="78">
        <v>47.54</v>
      </c>
      <c r="Q29" s="58">
        <v>42</v>
      </c>
      <c r="R29" s="59">
        <f t="shared" si="3"/>
        <v>42</v>
      </c>
      <c r="S29" s="65">
        <f t="shared" si="4"/>
        <v>153.83</v>
      </c>
      <c r="T29" s="66">
        <f t="shared" si="5"/>
        <v>22</v>
      </c>
      <c r="U29" s="66">
        <f t="shared" si="6"/>
        <v>22</v>
      </c>
    </row>
    <row r="30" spans="2:21" ht="12.75">
      <c r="B30" s="51">
        <v>4020</v>
      </c>
      <c r="C30" s="52" t="s">
        <v>166</v>
      </c>
      <c r="D30" s="52" t="s">
        <v>46</v>
      </c>
      <c r="E30" s="53" t="s">
        <v>167</v>
      </c>
      <c r="F30" s="62">
        <v>0</v>
      </c>
      <c r="G30" s="63">
        <v>42.72</v>
      </c>
      <c r="H30" s="63">
        <f t="shared" si="0"/>
        <v>77.28</v>
      </c>
      <c r="I30" s="64">
        <v>0</v>
      </c>
      <c r="J30" s="63">
        <v>36.69</v>
      </c>
      <c r="K30" s="63">
        <f t="shared" si="1"/>
        <v>63.31</v>
      </c>
      <c r="L30" s="78">
        <v>0</v>
      </c>
      <c r="M30" s="58">
        <v>0</v>
      </c>
      <c r="N30" s="58">
        <v>0</v>
      </c>
      <c r="O30" s="59">
        <f t="shared" si="2"/>
        <v>0</v>
      </c>
      <c r="P30" s="78" t="s">
        <v>230</v>
      </c>
      <c r="Q30" s="58">
        <v>0</v>
      </c>
      <c r="R30" s="59">
        <f t="shared" si="3"/>
        <v>0</v>
      </c>
      <c r="S30" s="65">
        <f t="shared" si="4"/>
        <v>140.59</v>
      </c>
      <c r="T30" s="66">
        <f t="shared" si="5"/>
        <v>23</v>
      </c>
      <c r="U30" s="66">
        <f t="shared" si="6"/>
        <v>23</v>
      </c>
    </row>
    <row r="31" spans="2:21" ht="12.75">
      <c r="B31" s="51">
        <v>4032</v>
      </c>
      <c r="C31" s="52" t="s">
        <v>95</v>
      </c>
      <c r="D31" s="52" t="s">
        <v>50</v>
      </c>
      <c r="E31" s="53" t="s">
        <v>203</v>
      </c>
      <c r="F31" s="62">
        <v>0</v>
      </c>
      <c r="G31" s="63">
        <v>45.98</v>
      </c>
      <c r="H31" s="63">
        <f t="shared" si="0"/>
        <v>74.02000000000001</v>
      </c>
      <c r="I31" s="64">
        <v>0</v>
      </c>
      <c r="J31" s="63">
        <v>33.99</v>
      </c>
      <c r="K31" s="63">
        <f t="shared" si="1"/>
        <v>66.00999999999999</v>
      </c>
      <c r="L31" s="78">
        <v>0</v>
      </c>
      <c r="M31" s="58">
        <v>0</v>
      </c>
      <c r="N31" s="58">
        <v>0</v>
      </c>
      <c r="O31" s="59">
        <f t="shared" si="2"/>
        <v>0</v>
      </c>
      <c r="P31" s="78" t="s">
        <v>230</v>
      </c>
      <c r="Q31" s="58">
        <v>0</v>
      </c>
      <c r="R31" s="59">
        <f t="shared" si="3"/>
        <v>0</v>
      </c>
      <c r="S31" s="65">
        <f t="shared" si="4"/>
        <v>140.03</v>
      </c>
      <c r="T31" s="66">
        <f t="shared" si="5"/>
        <v>24</v>
      </c>
      <c r="U31" s="66">
        <f t="shared" si="6"/>
        <v>24</v>
      </c>
    </row>
    <row r="32" spans="2:21" ht="12.75">
      <c r="B32" s="51">
        <v>4021</v>
      </c>
      <c r="C32" s="52" t="s">
        <v>55</v>
      </c>
      <c r="D32" s="52" t="s">
        <v>44</v>
      </c>
      <c r="E32" s="53" t="s">
        <v>192</v>
      </c>
      <c r="F32" s="62">
        <v>0</v>
      </c>
      <c r="G32" s="63">
        <v>39.83</v>
      </c>
      <c r="H32" s="63">
        <f t="shared" si="0"/>
        <v>80.17</v>
      </c>
      <c r="I32" s="64">
        <v>0</v>
      </c>
      <c r="J32" s="63" t="s">
        <v>84</v>
      </c>
      <c r="K32" s="63">
        <f t="shared" si="1"/>
        <v>0</v>
      </c>
      <c r="L32" s="78">
        <v>0</v>
      </c>
      <c r="M32" s="58">
        <v>0</v>
      </c>
      <c r="N32" s="58">
        <v>0</v>
      </c>
      <c r="O32" s="59">
        <f t="shared" si="2"/>
        <v>0</v>
      </c>
      <c r="P32" s="78">
        <v>42.91</v>
      </c>
      <c r="Q32" s="58">
        <v>51</v>
      </c>
      <c r="R32" s="59">
        <f t="shared" si="3"/>
        <v>51</v>
      </c>
      <c r="S32" s="65">
        <f t="shared" si="4"/>
        <v>131.17000000000002</v>
      </c>
      <c r="T32" s="66">
        <f t="shared" si="5"/>
        <v>25</v>
      </c>
      <c r="U32" s="66">
        <f t="shared" si="6"/>
        <v>25</v>
      </c>
    </row>
    <row r="33" spans="2:21" ht="12.75">
      <c r="B33" s="51">
        <v>4023</v>
      </c>
      <c r="C33" s="52" t="s">
        <v>129</v>
      </c>
      <c r="D33" s="52" t="s">
        <v>44</v>
      </c>
      <c r="E33" s="53" t="s">
        <v>210</v>
      </c>
      <c r="F33" s="62">
        <v>0</v>
      </c>
      <c r="G33" s="63" t="s">
        <v>84</v>
      </c>
      <c r="H33" s="63">
        <f t="shared" si="0"/>
        <v>0</v>
      </c>
      <c r="I33" s="64">
        <v>0</v>
      </c>
      <c r="J33" s="63">
        <v>34.3</v>
      </c>
      <c r="K33" s="63">
        <f t="shared" si="1"/>
        <v>65.7</v>
      </c>
      <c r="L33" s="78">
        <v>0</v>
      </c>
      <c r="M33" s="58">
        <v>0</v>
      </c>
      <c r="N33" s="58">
        <v>0</v>
      </c>
      <c r="O33" s="59">
        <f t="shared" si="2"/>
        <v>0</v>
      </c>
      <c r="P33" s="78">
        <v>42.09</v>
      </c>
      <c r="Q33" s="58">
        <v>50</v>
      </c>
      <c r="R33" s="59">
        <f t="shared" si="3"/>
        <v>50</v>
      </c>
      <c r="S33" s="65">
        <f t="shared" si="4"/>
        <v>115.7</v>
      </c>
      <c r="T33" s="66">
        <f t="shared" si="5"/>
        <v>26</v>
      </c>
      <c r="U33" s="66">
        <f t="shared" si="6"/>
        <v>26</v>
      </c>
    </row>
    <row r="34" spans="2:21" ht="12.75">
      <c r="B34" s="51">
        <v>4011</v>
      </c>
      <c r="C34" s="52" t="s">
        <v>205</v>
      </c>
      <c r="D34" s="52" t="s">
        <v>46</v>
      </c>
      <c r="E34" s="53" t="s">
        <v>206</v>
      </c>
      <c r="F34" s="62">
        <v>0</v>
      </c>
      <c r="G34" s="63" t="s">
        <v>84</v>
      </c>
      <c r="H34" s="63">
        <f t="shared" si="0"/>
        <v>0</v>
      </c>
      <c r="I34" s="64">
        <v>0</v>
      </c>
      <c r="J34" s="63">
        <v>37.03</v>
      </c>
      <c r="K34" s="63">
        <f t="shared" si="1"/>
        <v>62.97</v>
      </c>
      <c r="L34" s="78">
        <v>0</v>
      </c>
      <c r="M34" s="58">
        <v>0</v>
      </c>
      <c r="N34" s="58">
        <v>0</v>
      </c>
      <c r="O34" s="59">
        <f t="shared" si="2"/>
        <v>0</v>
      </c>
      <c r="P34" s="78">
        <v>43.16</v>
      </c>
      <c r="Q34" s="58">
        <v>50</v>
      </c>
      <c r="R34" s="59">
        <f t="shared" si="3"/>
        <v>50</v>
      </c>
      <c r="S34" s="65">
        <f t="shared" si="4"/>
        <v>112.97</v>
      </c>
      <c r="T34" s="66">
        <f t="shared" si="5"/>
        <v>27</v>
      </c>
      <c r="U34" s="66">
        <f t="shared" si="6"/>
        <v>27</v>
      </c>
    </row>
    <row r="35" spans="2:21" ht="12.75">
      <c r="B35" s="51">
        <v>4006</v>
      </c>
      <c r="C35" s="52" t="s">
        <v>168</v>
      </c>
      <c r="D35" s="52" t="s">
        <v>46</v>
      </c>
      <c r="E35" s="53" t="s">
        <v>169</v>
      </c>
      <c r="F35" s="62">
        <v>0</v>
      </c>
      <c r="G35" s="63" t="s">
        <v>84</v>
      </c>
      <c r="H35" s="63">
        <f t="shared" si="0"/>
        <v>0</v>
      </c>
      <c r="I35" s="64">
        <v>0</v>
      </c>
      <c r="J35" s="63">
        <v>37.29</v>
      </c>
      <c r="K35" s="63">
        <f t="shared" si="1"/>
        <v>62.71</v>
      </c>
      <c r="L35" s="78">
        <v>0</v>
      </c>
      <c r="M35" s="58">
        <v>0</v>
      </c>
      <c r="N35" s="58">
        <v>0</v>
      </c>
      <c r="O35" s="59">
        <f t="shared" si="2"/>
        <v>0</v>
      </c>
      <c r="P35" s="78">
        <v>43.48</v>
      </c>
      <c r="Q35" s="58">
        <v>50</v>
      </c>
      <c r="R35" s="59">
        <f t="shared" si="3"/>
        <v>50</v>
      </c>
      <c r="S35" s="65">
        <f t="shared" si="4"/>
        <v>112.71000000000001</v>
      </c>
      <c r="T35" s="66">
        <f t="shared" si="5"/>
        <v>28</v>
      </c>
      <c r="U35" s="66">
        <f t="shared" si="6"/>
        <v>28</v>
      </c>
    </row>
    <row r="36" spans="2:21" ht="12.75">
      <c r="B36" s="51">
        <v>4010</v>
      </c>
      <c r="C36" s="52" t="s">
        <v>207</v>
      </c>
      <c r="D36" s="52" t="s">
        <v>46</v>
      </c>
      <c r="E36" s="53" t="s">
        <v>208</v>
      </c>
      <c r="F36" s="62">
        <v>0</v>
      </c>
      <c r="G36" s="63" t="s">
        <v>84</v>
      </c>
      <c r="H36" s="63">
        <f t="shared" si="0"/>
        <v>0</v>
      </c>
      <c r="I36" s="64">
        <v>0</v>
      </c>
      <c r="J36" s="63">
        <v>38.28</v>
      </c>
      <c r="K36" s="63">
        <f t="shared" si="1"/>
        <v>61.72</v>
      </c>
      <c r="L36" s="78">
        <v>0</v>
      </c>
      <c r="M36" s="58">
        <v>0</v>
      </c>
      <c r="N36" s="58">
        <v>0</v>
      </c>
      <c r="O36" s="59">
        <f t="shared" si="2"/>
        <v>0</v>
      </c>
      <c r="P36" s="78">
        <v>44.58</v>
      </c>
      <c r="Q36" s="58">
        <v>50</v>
      </c>
      <c r="R36" s="59">
        <f t="shared" si="3"/>
        <v>50</v>
      </c>
      <c r="S36" s="65">
        <f t="shared" si="4"/>
        <v>111.72</v>
      </c>
      <c r="T36" s="66">
        <f t="shared" si="5"/>
        <v>29</v>
      </c>
      <c r="U36" s="66">
        <f t="shared" si="6"/>
        <v>29</v>
      </c>
    </row>
    <row r="37" spans="2:21" ht="12.75">
      <c r="B37" s="51">
        <v>4031</v>
      </c>
      <c r="C37" s="52" t="s">
        <v>214</v>
      </c>
      <c r="D37" s="52" t="s">
        <v>43</v>
      </c>
      <c r="E37" s="53" t="s">
        <v>215</v>
      </c>
      <c r="F37" s="62">
        <v>0</v>
      </c>
      <c r="G37" s="63" t="s">
        <v>84</v>
      </c>
      <c r="H37" s="63">
        <f t="shared" si="0"/>
        <v>0</v>
      </c>
      <c r="I37" s="64">
        <v>0</v>
      </c>
      <c r="J37" s="63">
        <v>34.59</v>
      </c>
      <c r="K37" s="63">
        <f t="shared" si="1"/>
        <v>65.41</v>
      </c>
      <c r="L37" s="78">
        <v>0</v>
      </c>
      <c r="M37" s="58">
        <v>0</v>
      </c>
      <c r="N37" s="58">
        <v>0</v>
      </c>
      <c r="O37" s="59">
        <f t="shared" si="2"/>
        <v>0</v>
      </c>
      <c r="P37" s="78">
        <v>32.11</v>
      </c>
      <c r="Q37" s="58">
        <v>28</v>
      </c>
      <c r="R37" s="59">
        <f t="shared" si="3"/>
        <v>28</v>
      </c>
      <c r="S37" s="65">
        <f t="shared" si="4"/>
        <v>93.41</v>
      </c>
      <c r="T37" s="66">
        <f t="shared" si="5"/>
        <v>30</v>
      </c>
      <c r="U37" s="66">
        <f t="shared" si="6"/>
        <v>30</v>
      </c>
    </row>
    <row r="38" spans="2:21" ht="12.75">
      <c r="B38" s="51">
        <v>4016</v>
      </c>
      <c r="C38" s="52" t="s">
        <v>73</v>
      </c>
      <c r="D38" s="52" t="s">
        <v>47</v>
      </c>
      <c r="E38" s="53" t="s">
        <v>176</v>
      </c>
      <c r="F38" s="62">
        <v>0</v>
      </c>
      <c r="G38" s="63" t="s">
        <v>84</v>
      </c>
      <c r="H38" s="63">
        <f t="shared" si="0"/>
        <v>0</v>
      </c>
      <c r="I38" s="64">
        <v>0</v>
      </c>
      <c r="J38" s="63">
        <v>39.81</v>
      </c>
      <c r="K38" s="63">
        <f t="shared" si="1"/>
        <v>60.19</v>
      </c>
      <c r="L38" s="78">
        <v>0</v>
      </c>
      <c r="M38" s="58">
        <v>0</v>
      </c>
      <c r="N38" s="58">
        <v>0</v>
      </c>
      <c r="O38" s="59">
        <f t="shared" si="2"/>
        <v>0</v>
      </c>
      <c r="P38" s="78">
        <v>33.03</v>
      </c>
      <c r="Q38" s="58">
        <v>8</v>
      </c>
      <c r="R38" s="59">
        <f t="shared" si="3"/>
        <v>8</v>
      </c>
      <c r="S38" s="65">
        <f t="shared" si="4"/>
        <v>68.19</v>
      </c>
      <c r="T38" s="66">
        <f t="shared" si="5"/>
        <v>31</v>
      </c>
      <c r="U38" s="66">
        <f t="shared" si="6"/>
        <v>31</v>
      </c>
    </row>
    <row r="39" spans="2:21" ht="12.75">
      <c r="B39" s="51">
        <v>4002</v>
      </c>
      <c r="C39" s="52" t="s">
        <v>200</v>
      </c>
      <c r="D39" s="52" t="s">
        <v>45</v>
      </c>
      <c r="E39" s="53" t="s">
        <v>223</v>
      </c>
      <c r="F39" s="62">
        <v>0</v>
      </c>
      <c r="G39" s="63" t="s">
        <v>84</v>
      </c>
      <c r="H39" s="63">
        <f t="shared" si="0"/>
        <v>0</v>
      </c>
      <c r="I39" s="64">
        <v>0</v>
      </c>
      <c r="J39" s="63" t="s">
        <v>84</v>
      </c>
      <c r="K39" s="63">
        <f t="shared" si="1"/>
        <v>0</v>
      </c>
      <c r="L39" s="78">
        <v>0</v>
      </c>
      <c r="M39" s="58">
        <v>0</v>
      </c>
      <c r="N39" s="58">
        <v>0</v>
      </c>
      <c r="O39" s="59">
        <f t="shared" si="2"/>
        <v>0</v>
      </c>
      <c r="P39" s="78">
        <v>39.52</v>
      </c>
      <c r="Q39" s="58">
        <v>49</v>
      </c>
      <c r="R39" s="59">
        <f t="shared" si="3"/>
        <v>49</v>
      </c>
      <c r="S39" s="65">
        <f t="shared" si="4"/>
        <v>49</v>
      </c>
      <c r="T39" s="66">
        <f t="shared" si="5"/>
        <v>32</v>
      </c>
      <c r="U39" s="66">
        <f t="shared" si="6"/>
        <v>32</v>
      </c>
    </row>
    <row r="40" spans="2:21" ht="12.75">
      <c r="B40" s="51">
        <v>4029</v>
      </c>
      <c r="C40" s="52" t="s">
        <v>78</v>
      </c>
      <c r="D40" s="52" t="s">
        <v>49</v>
      </c>
      <c r="E40" s="53" t="s">
        <v>250</v>
      </c>
      <c r="F40" s="62">
        <v>0</v>
      </c>
      <c r="G40" s="63" t="s">
        <v>84</v>
      </c>
      <c r="H40" s="63">
        <f>IF(OR(G40="снят",G40="н/я",G40="н/ф",G40=0),0,120-G40-F40)</f>
        <v>0</v>
      </c>
      <c r="I40" s="64">
        <v>0</v>
      </c>
      <c r="J40" s="63" t="s">
        <v>84</v>
      </c>
      <c r="K40" s="63">
        <f>IF(OR(J40="снят",J40="н/я",J40="н/ф",J40=0),0,100-J40-I40)</f>
        <v>0</v>
      </c>
      <c r="L40" s="78">
        <v>0</v>
      </c>
      <c r="M40" s="58">
        <v>0</v>
      </c>
      <c r="N40" s="58">
        <v>0</v>
      </c>
      <c r="O40" s="59">
        <f>IF(OR(L40="снят",L40="н/я",L40="н/ф",L40=0),0,M40+N40)</f>
        <v>0</v>
      </c>
      <c r="P40" s="78">
        <v>28.98</v>
      </c>
      <c r="Q40" s="58">
        <v>0</v>
      </c>
      <c r="R40" s="59">
        <f>IF(OR(P40="снят",P40="н/я",P40="н/ф",P40=0),0,Q40)</f>
        <v>0</v>
      </c>
      <c r="S40" s="65">
        <f>SUMIF($7:$7,"баллы",40:40)</f>
        <v>0</v>
      </c>
      <c r="T40" s="66">
        <f t="shared" si="5"/>
        <v>33</v>
      </c>
      <c r="U40" s="66" t="str">
        <f t="shared" si="6"/>
        <v>—</v>
      </c>
    </row>
    <row r="41" spans="2:21" ht="13.5" thickBot="1">
      <c r="B41" s="67"/>
      <c r="C41" s="68"/>
      <c r="D41" s="68"/>
      <c r="E41" s="69"/>
      <c r="F41" s="70"/>
      <c r="G41" s="68"/>
      <c r="H41" s="68"/>
      <c r="I41" s="70"/>
      <c r="J41" s="68"/>
      <c r="K41" s="68"/>
      <c r="L41" s="70"/>
      <c r="M41" s="68"/>
      <c r="N41" s="68"/>
      <c r="O41" s="71"/>
      <c r="P41" s="70"/>
      <c r="Q41" s="68"/>
      <c r="R41" s="71"/>
      <c r="S41" s="72"/>
      <c r="T41" s="73"/>
      <c r="U41" s="73"/>
    </row>
  </sheetData>
  <sheetProtection/>
  <mergeCells count="11">
    <mergeCell ref="B6:B7"/>
    <mergeCell ref="T6:T7"/>
    <mergeCell ref="S6:S7"/>
    <mergeCell ref="C6:C7"/>
    <mergeCell ref="E6:E7"/>
    <mergeCell ref="I6:K6"/>
    <mergeCell ref="F6:H6"/>
    <mergeCell ref="D6:D7"/>
    <mergeCell ref="L6:O6"/>
    <mergeCell ref="P6:R6"/>
    <mergeCell ref="U6:U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>
    <tabColor indexed="42"/>
    <pageSetUpPr fitToPage="1"/>
  </sheetPr>
  <dimension ref="B2:U23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1" width="7.75390625" style="38" customWidth="1"/>
    <col min="12" max="15" width="7.75390625" style="38" hidden="1" customWidth="1"/>
    <col min="16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74" t="str">
        <f>Title!D5</f>
        <v>«Чемпионат России»</v>
      </c>
      <c r="C2" s="39"/>
      <c r="D2" s="39"/>
      <c r="F2" s="40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5" ht="15">
      <c r="B3" s="42" t="str">
        <f>'AA-Maxi'!B3</f>
        <v>многоборье</v>
      </c>
      <c r="E3" s="43"/>
    </row>
    <row r="4" spans="2:19" s="37" customFormat="1" ht="12.75">
      <c r="B4" s="44" t="s">
        <v>105</v>
      </c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45"/>
    </row>
    <row r="5" spans="5:19" s="37" customFormat="1" ht="13.5" thickBot="1">
      <c r="E5" s="43"/>
      <c r="F5" s="76"/>
      <c r="G5" s="76"/>
      <c r="H5" s="76"/>
      <c r="I5" s="76"/>
      <c r="J5" s="77"/>
      <c r="K5" s="76"/>
      <c r="L5" s="76"/>
      <c r="M5" s="77"/>
      <c r="N5" s="76"/>
      <c r="O5" s="76"/>
      <c r="P5" s="76"/>
      <c r="Q5" s="76"/>
      <c r="R5" s="76"/>
      <c r="S5" s="45"/>
    </row>
    <row r="6" spans="2:21" ht="13.5" customHeight="1">
      <c r="B6" s="164" t="s">
        <v>22</v>
      </c>
      <c r="C6" s="168" t="s">
        <v>23</v>
      </c>
      <c r="D6" s="173" t="s">
        <v>24</v>
      </c>
      <c r="E6" s="170" t="s">
        <v>25</v>
      </c>
      <c r="F6" s="172" t="s">
        <v>26</v>
      </c>
      <c r="G6" s="160"/>
      <c r="H6" s="160"/>
      <c r="I6" s="159" t="s">
        <v>27</v>
      </c>
      <c r="J6" s="160"/>
      <c r="K6" s="160"/>
      <c r="L6" s="159" t="s">
        <v>31</v>
      </c>
      <c r="M6" s="160"/>
      <c r="N6" s="160"/>
      <c r="O6" s="161"/>
      <c r="P6" s="159" t="s">
        <v>32</v>
      </c>
      <c r="Q6" s="160"/>
      <c r="R6" s="161"/>
      <c r="S6" s="166" t="s">
        <v>33</v>
      </c>
      <c r="T6" s="162" t="s">
        <v>28</v>
      </c>
      <c r="U6" s="162" t="s">
        <v>28</v>
      </c>
    </row>
    <row r="7" spans="2:21" ht="34.5" thickBot="1">
      <c r="B7" s="165"/>
      <c r="C7" s="169"/>
      <c r="D7" s="174"/>
      <c r="E7" s="171"/>
      <c r="F7" s="46" t="s">
        <v>29</v>
      </c>
      <c r="G7" s="47" t="s">
        <v>30</v>
      </c>
      <c r="H7" s="47" t="s">
        <v>34</v>
      </c>
      <c r="I7" s="49" t="s">
        <v>29</v>
      </c>
      <c r="J7" s="47" t="s">
        <v>30</v>
      </c>
      <c r="K7" s="47" t="s">
        <v>34</v>
      </c>
      <c r="L7" s="49" t="s">
        <v>30</v>
      </c>
      <c r="M7" s="47" t="s">
        <v>35</v>
      </c>
      <c r="N7" s="47" t="s">
        <v>36</v>
      </c>
      <c r="O7" s="50" t="s">
        <v>34</v>
      </c>
      <c r="P7" s="49" t="s">
        <v>30</v>
      </c>
      <c r="Q7" s="47" t="s">
        <v>37</v>
      </c>
      <c r="R7" s="50" t="s">
        <v>34</v>
      </c>
      <c r="S7" s="167"/>
      <c r="T7" s="163"/>
      <c r="U7" s="163"/>
    </row>
    <row r="8" spans="2:21" ht="12.75">
      <c r="B8" s="51">
        <v>3005</v>
      </c>
      <c r="C8" s="52" t="s">
        <v>134</v>
      </c>
      <c r="D8" s="52" t="s">
        <v>43</v>
      </c>
      <c r="E8" s="53" t="s">
        <v>135</v>
      </c>
      <c r="F8" s="62">
        <v>0</v>
      </c>
      <c r="G8" s="63">
        <v>41.6</v>
      </c>
      <c r="H8" s="63">
        <f aca="true" t="shared" si="0" ref="H8:H22">IF(OR(G8="снят",G8="н/я",G8="н/ф",G8=0),0,120-G8-F8)</f>
        <v>78.4</v>
      </c>
      <c r="I8" s="64">
        <v>0</v>
      </c>
      <c r="J8" s="63">
        <v>33.9</v>
      </c>
      <c r="K8" s="63">
        <f aca="true" t="shared" si="1" ref="K8:K22">IF(OR(J8="снят",J8="н/я",J8="н/ф",J8=0),0,100-J8-I8)</f>
        <v>66.1</v>
      </c>
      <c r="L8" s="78">
        <v>0</v>
      </c>
      <c r="M8" s="58">
        <v>0</v>
      </c>
      <c r="N8" s="58">
        <v>0</v>
      </c>
      <c r="O8" s="59">
        <f aca="true" t="shared" si="2" ref="O8:O22">IF(OR(L8="снят",L8="н/я",L8="н/ф",L8=0),0,M8+N8)</f>
        <v>0</v>
      </c>
      <c r="P8" s="78">
        <v>41.39</v>
      </c>
      <c r="Q8" s="58">
        <v>50</v>
      </c>
      <c r="R8" s="59">
        <f aca="true" t="shared" si="3" ref="R8:R22">IF(OR(P8="снят",P8="н/я",P8="н/ф",P8=0),0,Q8)</f>
        <v>50</v>
      </c>
      <c r="S8" s="60">
        <f aca="true" t="shared" si="4" ref="S8:S22">SUMIF($7:$7,"баллы",$A8:$IV8)</f>
        <v>194.5</v>
      </c>
      <c r="T8" s="61">
        <v>1</v>
      </c>
      <c r="U8" s="61">
        <f>IF(S8=0,"—",1)</f>
        <v>1</v>
      </c>
    </row>
    <row r="9" spans="2:21" ht="12.75">
      <c r="B9" s="51">
        <v>3009</v>
      </c>
      <c r="C9" s="52" t="s">
        <v>65</v>
      </c>
      <c r="D9" s="52" t="s">
        <v>44</v>
      </c>
      <c r="E9" s="53" t="s">
        <v>148</v>
      </c>
      <c r="F9" s="62">
        <v>0</v>
      </c>
      <c r="G9" s="63">
        <v>44.06</v>
      </c>
      <c r="H9" s="63">
        <f t="shared" si="0"/>
        <v>75.94</v>
      </c>
      <c r="I9" s="64">
        <v>0</v>
      </c>
      <c r="J9" s="63">
        <v>34.56</v>
      </c>
      <c r="K9" s="63">
        <f t="shared" si="1"/>
        <v>65.44</v>
      </c>
      <c r="L9" s="78">
        <v>0</v>
      </c>
      <c r="M9" s="58">
        <v>0</v>
      </c>
      <c r="N9" s="58">
        <v>0</v>
      </c>
      <c r="O9" s="59">
        <f t="shared" si="2"/>
        <v>0</v>
      </c>
      <c r="P9" s="78">
        <v>41.85</v>
      </c>
      <c r="Q9" s="58">
        <v>50</v>
      </c>
      <c r="R9" s="59">
        <f t="shared" si="3"/>
        <v>50</v>
      </c>
      <c r="S9" s="65">
        <f t="shared" si="4"/>
        <v>191.38</v>
      </c>
      <c r="T9" s="66">
        <f aca="true" t="shared" si="5" ref="T9:T22">T8+1</f>
        <v>2</v>
      </c>
      <c r="U9" s="66">
        <f aca="true" t="shared" si="6" ref="U9:U22">IF(S9=0,"—",U8+1)</f>
        <v>2</v>
      </c>
    </row>
    <row r="10" spans="2:21" ht="12.75">
      <c r="B10" s="51">
        <v>3008</v>
      </c>
      <c r="C10" s="52" t="s">
        <v>61</v>
      </c>
      <c r="D10" s="52" t="s">
        <v>43</v>
      </c>
      <c r="E10" s="53" t="s">
        <v>138</v>
      </c>
      <c r="F10" s="62">
        <v>0</v>
      </c>
      <c r="G10" s="63">
        <v>42.87</v>
      </c>
      <c r="H10" s="63">
        <f t="shared" si="0"/>
        <v>77.13</v>
      </c>
      <c r="I10" s="64">
        <v>5</v>
      </c>
      <c r="J10" s="63">
        <v>36.49</v>
      </c>
      <c r="K10" s="63">
        <f t="shared" si="1"/>
        <v>58.51</v>
      </c>
      <c r="L10" s="78">
        <v>0</v>
      </c>
      <c r="M10" s="58">
        <v>0</v>
      </c>
      <c r="N10" s="58">
        <v>0</v>
      </c>
      <c r="O10" s="59">
        <f t="shared" si="2"/>
        <v>0</v>
      </c>
      <c r="P10" s="78">
        <v>41.72</v>
      </c>
      <c r="Q10" s="58">
        <v>50</v>
      </c>
      <c r="R10" s="59">
        <f t="shared" si="3"/>
        <v>50</v>
      </c>
      <c r="S10" s="65">
        <f t="shared" si="4"/>
        <v>185.64</v>
      </c>
      <c r="T10" s="66">
        <f t="shared" si="5"/>
        <v>3</v>
      </c>
      <c r="U10" s="66">
        <f t="shared" si="6"/>
        <v>3</v>
      </c>
    </row>
    <row r="11" spans="2:21" ht="12.75">
      <c r="B11" s="51">
        <v>3015</v>
      </c>
      <c r="C11" s="52" t="s">
        <v>69</v>
      </c>
      <c r="D11" s="52" t="s">
        <v>46</v>
      </c>
      <c r="E11" s="53" t="s">
        <v>172</v>
      </c>
      <c r="F11" s="62">
        <v>0</v>
      </c>
      <c r="G11" s="63">
        <v>45.3</v>
      </c>
      <c r="H11" s="63">
        <f t="shared" si="0"/>
        <v>74.7</v>
      </c>
      <c r="I11" s="64">
        <v>5</v>
      </c>
      <c r="J11" s="63">
        <v>38.56</v>
      </c>
      <c r="K11" s="63">
        <f t="shared" si="1"/>
        <v>56.44</v>
      </c>
      <c r="L11" s="78">
        <v>0</v>
      </c>
      <c r="M11" s="58">
        <v>0</v>
      </c>
      <c r="N11" s="58">
        <v>0</v>
      </c>
      <c r="O11" s="59">
        <f t="shared" si="2"/>
        <v>0</v>
      </c>
      <c r="P11" s="78">
        <v>42.4</v>
      </c>
      <c r="Q11" s="58">
        <v>50</v>
      </c>
      <c r="R11" s="59">
        <f t="shared" si="3"/>
        <v>50</v>
      </c>
      <c r="S11" s="65">
        <f t="shared" si="4"/>
        <v>181.14</v>
      </c>
      <c r="T11" s="66">
        <f t="shared" si="5"/>
        <v>4</v>
      </c>
      <c r="U11" s="66">
        <f t="shared" si="6"/>
        <v>4</v>
      </c>
    </row>
    <row r="12" spans="2:21" ht="12.75">
      <c r="B12" s="51">
        <v>3012</v>
      </c>
      <c r="C12" s="52" t="s">
        <v>157</v>
      </c>
      <c r="D12" s="52" t="s">
        <v>48</v>
      </c>
      <c r="E12" s="53" t="s">
        <v>158</v>
      </c>
      <c r="F12" s="62">
        <v>0</v>
      </c>
      <c r="G12" s="63">
        <v>48.99</v>
      </c>
      <c r="H12" s="63">
        <f t="shared" si="0"/>
        <v>71.00999999999999</v>
      </c>
      <c r="I12" s="64">
        <v>0</v>
      </c>
      <c r="J12" s="63">
        <v>41.29</v>
      </c>
      <c r="K12" s="63">
        <f t="shared" si="1"/>
        <v>58.71</v>
      </c>
      <c r="L12" s="78">
        <v>0</v>
      </c>
      <c r="M12" s="58">
        <v>0</v>
      </c>
      <c r="N12" s="58">
        <v>0</v>
      </c>
      <c r="O12" s="59">
        <f t="shared" si="2"/>
        <v>0</v>
      </c>
      <c r="P12" s="78">
        <v>48.09</v>
      </c>
      <c r="Q12" s="58">
        <v>37</v>
      </c>
      <c r="R12" s="59">
        <f t="shared" si="3"/>
        <v>37</v>
      </c>
      <c r="S12" s="65">
        <f t="shared" si="4"/>
        <v>166.72</v>
      </c>
      <c r="T12" s="66">
        <f t="shared" si="5"/>
        <v>5</v>
      </c>
      <c r="U12" s="66">
        <f t="shared" si="6"/>
        <v>5</v>
      </c>
    </row>
    <row r="13" spans="2:21" ht="12.75">
      <c r="B13" s="51">
        <v>3002</v>
      </c>
      <c r="C13" s="52" t="s">
        <v>145</v>
      </c>
      <c r="D13" s="52" t="s">
        <v>44</v>
      </c>
      <c r="E13" s="53" t="s">
        <v>146</v>
      </c>
      <c r="F13" s="62">
        <v>5</v>
      </c>
      <c r="G13" s="63">
        <v>54.74</v>
      </c>
      <c r="H13" s="63">
        <f t="shared" si="0"/>
        <v>60.25999999999999</v>
      </c>
      <c r="I13" s="64">
        <v>0</v>
      </c>
      <c r="J13" s="63">
        <v>40.57</v>
      </c>
      <c r="K13" s="63">
        <f t="shared" si="1"/>
        <v>59.43</v>
      </c>
      <c r="L13" s="78">
        <v>0</v>
      </c>
      <c r="M13" s="58">
        <v>0</v>
      </c>
      <c r="N13" s="58">
        <v>0</v>
      </c>
      <c r="O13" s="59">
        <f t="shared" si="2"/>
        <v>0</v>
      </c>
      <c r="P13" s="78">
        <v>47.56</v>
      </c>
      <c r="Q13" s="58">
        <v>43</v>
      </c>
      <c r="R13" s="59">
        <f t="shared" si="3"/>
        <v>43</v>
      </c>
      <c r="S13" s="65">
        <f t="shared" si="4"/>
        <v>162.69</v>
      </c>
      <c r="T13" s="66">
        <f t="shared" si="5"/>
        <v>6</v>
      </c>
      <c r="U13" s="66">
        <f t="shared" si="6"/>
        <v>6</v>
      </c>
    </row>
    <row r="14" spans="2:21" ht="12.75">
      <c r="B14" s="51">
        <v>3011</v>
      </c>
      <c r="C14" s="52" t="s">
        <v>251</v>
      </c>
      <c r="D14" s="52" t="s">
        <v>48</v>
      </c>
      <c r="E14" s="53" t="s">
        <v>252</v>
      </c>
      <c r="F14" s="62">
        <v>10</v>
      </c>
      <c r="G14" s="63">
        <v>51.07</v>
      </c>
      <c r="H14" s="63">
        <f t="shared" si="0"/>
        <v>58.93000000000001</v>
      </c>
      <c r="I14" s="64">
        <v>0</v>
      </c>
      <c r="J14" s="63">
        <v>41.34</v>
      </c>
      <c r="K14" s="63">
        <f t="shared" si="1"/>
        <v>58.66</v>
      </c>
      <c r="L14" s="78">
        <v>0</v>
      </c>
      <c r="M14" s="58">
        <v>0</v>
      </c>
      <c r="N14" s="58">
        <v>0</v>
      </c>
      <c r="O14" s="59">
        <f t="shared" si="2"/>
        <v>0</v>
      </c>
      <c r="P14" s="78">
        <v>47.65</v>
      </c>
      <c r="Q14" s="58">
        <v>42</v>
      </c>
      <c r="R14" s="59">
        <f t="shared" si="3"/>
        <v>42</v>
      </c>
      <c r="S14" s="65">
        <f t="shared" si="4"/>
        <v>159.59</v>
      </c>
      <c r="T14" s="66">
        <f t="shared" si="5"/>
        <v>7</v>
      </c>
      <c r="U14" s="66">
        <f t="shared" si="6"/>
        <v>7</v>
      </c>
    </row>
    <row r="15" spans="2:21" ht="12.75">
      <c r="B15" s="51">
        <v>3013</v>
      </c>
      <c r="C15" s="52" t="s">
        <v>155</v>
      </c>
      <c r="D15" s="52" t="s">
        <v>48</v>
      </c>
      <c r="E15" s="53" t="s">
        <v>156</v>
      </c>
      <c r="F15" s="62">
        <v>0</v>
      </c>
      <c r="G15" s="63">
        <v>47.27</v>
      </c>
      <c r="H15" s="63">
        <f t="shared" si="0"/>
        <v>72.72999999999999</v>
      </c>
      <c r="I15" s="64">
        <v>5</v>
      </c>
      <c r="J15" s="63">
        <v>39.14</v>
      </c>
      <c r="K15" s="63">
        <f t="shared" si="1"/>
        <v>55.86</v>
      </c>
      <c r="L15" s="78">
        <v>0</v>
      </c>
      <c r="M15" s="58">
        <v>0</v>
      </c>
      <c r="N15" s="58">
        <v>0</v>
      </c>
      <c r="O15" s="59">
        <f t="shared" si="2"/>
        <v>0</v>
      </c>
      <c r="P15" s="78" t="s">
        <v>230</v>
      </c>
      <c r="Q15" s="58">
        <v>0</v>
      </c>
      <c r="R15" s="59">
        <f t="shared" si="3"/>
        <v>0</v>
      </c>
      <c r="S15" s="65">
        <f t="shared" si="4"/>
        <v>128.58999999999997</v>
      </c>
      <c r="T15" s="66">
        <f t="shared" si="5"/>
        <v>8</v>
      </c>
      <c r="U15" s="66">
        <f t="shared" si="6"/>
        <v>8</v>
      </c>
    </row>
    <row r="16" spans="2:21" ht="12.75">
      <c r="B16" s="51">
        <v>3004</v>
      </c>
      <c r="C16" s="52" t="s">
        <v>113</v>
      </c>
      <c r="D16" s="52" t="s">
        <v>43</v>
      </c>
      <c r="E16" s="53" t="s">
        <v>253</v>
      </c>
      <c r="F16" s="62">
        <v>0</v>
      </c>
      <c r="G16" s="63">
        <v>44</v>
      </c>
      <c r="H16" s="63">
        <f t="shared" si="0"/>
        <v>76</v>
      </c>
      <c r="I16" s="64">
        <v>0</v>
      </c>
      <c r="J16" s="63" t="s">
        <v>84</v>
      </c>
      <c r="K16" s="63">
        <f t="shared" si="1"/>
        <v>0</v>
      </c>
      <c r="L16" s="78">
        <v>0</v>
      </c>
      <c r="M16" s="58">
        <v>0</v>
      </c>
      <c r="N16" s="58">
        <v>0</v>
      </c>
      <c r="O16" s="59">
        <f t="shared" si="2"/>
        <v>0</v>
      </c>
      <c r="P16" s="78">
        <v>44.13</v>
      </c>
      <c r="Q16" s="58">
        <v>51</v>
      </c>
      <c r="R16" s="59">
        <f t="shared" si="3"/>
        <v>51</v>
      </c>
      <c r="S16" s="65">
        <f t="shared" si="4"/>
        <v>127</v>
      </c>
      <c r="T16" s="66">
        <f t="shared" si="5"/>
        <v>9</v>
      </c>
      <c r="U16" s="66">
        <f t="shared" si="6"/>
        <v>9</v>
      </c>
    </row>
    <row r="17" spans="2:21" ht="12.75">
      <c r="B17" s="51">
        <v>3001</v>
      </c>
      <c r="C17" s="52" t="s">
        <v>69</v>
      </c>
      <c r="D17" s="52" t="s">
        <v>46</v>
      </c>
      <c r="E17" s="53" t="s">
        <v>217</v>
      </c>
      <c r="F17" s="62">
        <v>0</v>
      </c>
      <c r="G17" s="63">
        <v>43.22</v>
      </c>
      <c r="H17" s="63">
        <f t="shared" si="0"/>
        <v>76.78</v>
      </c>
      <c r="I17" s="64">
        <v>0</v>
      </c>
      <c r="J17" s="63" t="s">
        <v>84</v>
      </c>
      <c r="K17" s="63">
        <f t="shared" si="1"/>
        <v>0</v>
      </c>
      <c r="L17" s="78">
        <v>0</v>
      </c>
      <c r="M17" s="58">
        <v>0</v>
      </c>
      <c r="N17" s="58">
        <v>0</v>
      </c>
      <c r="O17" s="59">
        <f t="shared" si="2"/>
        <v>0</v>
      </c>
      <c r="P17" s="78">
        <v>42.36</v>
      </c>
      <c r="Q17" s="58">
        <v>50</v>
      </c>
      <c r="R17" s="59">
        <f t="shared" si="3"/>
        <v>50</v>
      </c>
      <c r="S17" s="65">
        <f t="shared" si="4"/>
        <v>126.78</v>
      </c>
      <c r="T17" s="66">
        <f t="shared" si="5"/>
        <v>10</v>
      </c>
      <c r="U17" s="66">
        <f t="shared" si="6"/>
        <v>10</v>
      </c>
    </row>
    <row r="18" spans="2:21" ht="12.75">
      <c r="B18" s="51">
        <v>3014</v>
      </c>
      <c r="C18" s="52" t="s">
        <v>67</v>
      </c>
      <c r="D18" s="52" t="s">
        <v>43</v>
      </c>
      <c r="E18" s="53" t="s">
        <v>227</v>
      </c>
      <c r="F18" s="62">
        <v>0</v>
      </c>
      <c r="G18" s="63" t="s">
        <v>84</v>
      </c>
      <c r="H18" s="63">
        <f t="shared" si="0"/>
        <v>0</v>
      </c>
      <c r="I18" s="64">
        <v>5</v>
      </c>
      <c r="J18" s="63">
        <v>37.24</v>
      </c>
      <c r="K18" s="63">
        <f t="shared" si="1"/>
        <v>57.76</v>
      </c>
      <c r="L18" s="78">
        <v>0</v>
      </c>
      <c r="M18" s="58">
        <v>0</v>
      </c>
      <c r="N18" s="58">
        <v>0</v>
      </c>
      <c r="O18" s="59">
        <f t="shared" si="2"/>
        <v>0</v>
      </c>
      <c r="P18" s="78">
        <v>43.55</v>
      </c>
      <c r="Q18" s="58">
        <v>50</v>
      </c>
      <c r="R18" s="59">
        <f t="shared" si="3"/>
        <v>50</v>
      </c>
      <c r="S18" s="65">
        <f t="shared" si="4"/>
        <v>107.75999999999999</v>
      </c>
      <c r="T18" s="66">
        <f t="shared" si="5"/>
        <v>11</v>
      </c>
      <c r="U18" s="66">
        <f t="shared" si="6"/>
        <v>11</v>
      </c>
    </row>
    <row r="19" spans="2:21" ht="12.75">
      <c r="B19" s="51">
        <v>3010</v>
      </c>
      <c r="C19" s="52" t="s">
        <v>102</v>
      </c>
      <c r="D19" s="52" t="s">
        <v>51</v>
      </c>
      <c r="E19" s="53" t="s">
        <v>162</v>
      </c>
      <c r="F19" s="62">
        <v>15</v>
      </c>
      <c r="G19" s="63">
        <v>63.26</v>
      </c>
      <c r="H19" s="63">
        <f t="shared" si="0"/>
        <v>41.74</v>
      </c>
      <c r="I19" s="64">
        <v>10</v>
      </c>
      <c r="J19" s="63">
        <v>51.32</v>
      </c>
      <c r="K19" s="63">
        <f t="shared" si="1"/>
        <v>38.68</v>
      </c>
      <c r="L19" s="78">
        <v>0</v>
      </c>
      <c r="M19" s="58">
        <v>0</v>
      </c>
      <c r="N19" s="58">
        <v>0</v>
      </c>
      <c r="O19" s="59">
        <f t="shared" si="2"/>
        <v>0</v>
      </c>
      <c r="P19" s="78" t="s">
        <v>230</v>
      </c>
      <c r="Q19" s="58">
        <v>0</v>
      </c>
      <c r="R19" s="59">
        <f t="shared" si="3"/>
        <v>0</v>
      </c>
      <c r="S19" s="65">
        <f t="shared" si="4"/>
        <v>80.42</v>
      </c>
      <c r="T19" s="66">
        <f t="shared" si="5"/>
        <v>12</v>
      </c>
      <c r="U19" s="66">
        <f t="shared" si="6"/>
        <v>12</v>
      </c>
    </row>
    <row r="20" spans="2:21" ht="12.75">
      <c r="B20" s="51">
        <v>3007</v>
      </c>
      <c r="C20" s="52" t="s">
        <v>197</v>
      </c>
      <c r="D20" s="52" t="s">
        <v>44</v>
      </c>
      <c r="E20" s="53" t="s">
        <v>198</v>
      </c>
      <c r="F20" s="62">
        <v>0</v>
      </c>
      <c r="G20" s="63" t="s">
        <v>84</v>
      </c>
      <c r="H20" s="63">
        <f t="shared" si="0"/>
        <v>0</v>
      </c>
      <c r="I20" s="64">
        <v>0</v>
      </c>
      <c r="J20" s="63" t="s">
        <v>84</v>
      </c>
      <c r="K20" s="63">
        <f t="shared" si="1"/>
        <v>0</v>
      </c>
      <c r="L20" s="78">
        <v>0</v>
      </c>
      <c r="M20" s="58">
        <v>0</v>
      </c>
      <c r="N20" s="58">
        <v>0</v>
      </c>
      <c r="O20" s="59">
        <f t="shared" si="2"/>
        <v>0</v>
      </c>
      <c r="P20" s="78">
        <v>35.5</v>
      </c>
      <c r="Q20" s="58">
        <v>27</v>
      </c>
      <c r="R20" s="59">
        <f t="shared" si="3"/>
        <v>27</v>
      </c>
      <c r="S20" s="65">
        <f t="shared" si="4"/>
        <v>27</v>
      </c>
      <c r="T20" s="66">
        <f t="shared" si="5"/>
        <v>13</v>
      </c>
      <c r="U20" s="66">
        <f t="shared" si="6"/>
        <v>13</v>
      </c>
    </row>
    <row r="21" spans="2:21" ht="12.75">
      <c r="B21" s="51">
        <v>3003</v>
      </c>
      <c r="C21" s="52" t="s">
        <v>254</v>
      </c>
      <c r="D21" s="52" t="s">
        <v>51</v>
      </c>
      <c r="E21" s="53" t="s">
        <v>255</v>
      </c>
      <c r="F21" s="62">
        <v>0</v>
      </c>
      <c r="G21" s="63" t="s">
        <v>220</v>
      </c>
      <c r="H21" s="63">
        <f t="shared" si="0"/>
        <v>0</v>
      </c>
      <c r="I21" s="64">
        <v>0</v>
      </c>
      <c r="J21" s="63" t="s">
        <v>220</v>
      </c>
      <c r="K21" s="63">
        <f t="shared" si="1"/>
        <v>0</v>
      </c>
      <c r="L21" s="78" t="s">
        <v>220</v>
      </c>
      <c r="M21" s="58">
        <v>0</v>
      </c>
      <c r="N21" s="58">
        <v>0</v>
      </c>
      <c r="O21" s="59">
        <f t="shared" si="2"/>
        <v>0</v>
      </c>
      <c r="P21" s="78" t="s">
        <v>220</v>
      </c>
      <c r="Q21" s="58">
        <v>0</v>
      </c>
      <c r="R21" s="59">
        <f t="shared" si="3"/>
        <v>0</v>
      </c>
      <c r="S21" s="65">
        <f t="shared" si="4"/>
        <v>0</v>
      </c>
      <c r="T21" s="66">
        <f t="shared" si="5"/>
        <v>14</v>
      </c>
      <c r="U21" s="66" t="str">
        <f t="shared" si="6"/>
        <v>—</v>
      </c>
    </row>
    <row r="22" spans="2:21" ht="12.75">
      <c r="B22" s="51">
        <v>3006</v>
      </c>
      <c r="C22" s="52" t="s">
        <v>205</v>
      </c>
      <c r="D22" s="52" t="s">
        <v>46</v>
      </c>
      <c r="E22" s="53" t="s">
        <v>219</v>
      </c>
      <c r="F22" s="62">
        <v>0</v>
      </c>
      <c r="G22" s="63" t="s">
        <v>220</v>
      </c>
      <c r="H22" s="63">
        <f t="shared" si="0"/>
        <v>0</v>
      </c>
      <c r="I22" s="64">
        <v>0</v>
      </c>
      <c r="J22" s="63" t="s">
        <v>220</v>
      </c>
      <c r="K22" s="63">
        <f t="shared" si="1"/>
        <v>0</v>
      </c>
      <c r="L22" s="78" t="s">
        <v>220</v>
      </c>
      <c r="M22" s="58">
        <v>0</v>
      </c>
      <c r="N22" s="58">
        <v>0</v>
      </c>
      <c r="O22" s="59">
        <f t="shared" si="2"/>
        <v>0</v>
      </c>
      <c r="P22" s="78" t="s">
        <v>220</v>
      </c>
      <c r="Q22" s="58">
        <v>0</v>
      </c>
      <c r="R22" s="59">
        <f t="shared" si="3"/>
        <v>0</v>
      </c>
      <c r="S22" s="65">
        <f t="shared" si="4"/>
        <v>0</v>
      </c>
      <c r="T22" s="66">
        <f t="shared" si="5"/>
        <v>15</v>
      </c>
      <c r="U22" s="66" t="str">
        <f t="shared" si="6"/>
        <v>—</v>
      </c>
    </row>
    <row r="23" spans="2:21" ht="13.5" thickBot="1">
      <c r="B23" s="67"/>
      <c r="C23" s="68"/>
      <c r="D23" s="68"/>
      <c r="E23" s="69"/>
      <c r="F23" s="70"/>
      <c r="G23" s="68"/>
      <c r="H23" s="68"/>
      <c r="I23" s="70"/>
      <c r="J23" s="68"/>
      <c r="K23" s="68"/>
      <c r="L23" s="70"/>
      <c r="M23" s="68"/>
      <c r="N23" s="68"/>
      <c r="O23" s="71"/>
      <c r="P23" s="70"/>
      <c r="Q23" s="68"/>
      <c r="R23" s="71"/>
      <c r="S23" s="72"/>
      <c r="T23" s="73"/>
      <c r="U23" s="73"/>
    </row>
  </sheetData>
  <sheetProtection/>
  <mergeCells count="11">
    <mergeCell ref="U6:U7"/>
    <mergeCell ref="B6:B7"/>
    <mergeCell ref="T6:T7"/>
    <mergeCell ref="S6:S7"/>
    <mergeCell ref="C6:C7"/>
    <mergeCell ref="E6:E7"/>
    <mergeCell ref="I6:K6"/>
    <mergeCell ref="F6:H6"/>
    <mergeCell ref="D6:D7"/>
    <mergeCell ref="L6:O6"/>
    <mergeCell ref="P6:R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>
    <tabColor indexed="57"/>
    <pageSetUpPr fitToPage="1"/>
  </sheetPr>
  <dimension ref="B2:Y89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8.75390625" style="38" customWidth="1"/>
    <col min="4" max="4" width="8.125" style="38" hidden="1" customWidth="1"/>
    <col min="5" max="5" width="9.00390625" style="38" hidden="1" customWidth="1"/>
    <col min="6" max="6" width="18.75390625" style="38" customWidth="1"/>
    <col min="7" max="7" width="25.75390625" style="38" customWidth="1"/>
    <col min="8" max="9" width="7.75390625" style="38" customWidth="1"/>
    <col min="10" max="10" width="6.75390625" style="38" customWidth="1"/>
    <col min="11" max="12" width="7.75390625" style="38" customWidth="1"/>
    <col min="13" max="13" width="6.75390625" style="38" customWidth="1"/>
    <col min="14" max="16" width="7.75390625" style="38" hidden="1" customWidth="1"/>
    <col min="17" max="17" width="6.75390625" style="38" hidden="1" customWidth="1"/>
    <col min="18" max="19" width="7.75390625" style="38" customWidth="1"/>
    <col min="20" max="20" width="6.75390625" style="38" customWidth="1"/>
    <col min="21" max="22" width="7.75390625" style="38" hidden="1" customWidth="1"/>
    <col min="23" max="23" width="6.75390625" style="38" hidden="1" customWidth="1"/>
    <col min="24" max="24" width="9.125" style="38" customWidth="1"/>
    <col min="25" max="25" width="6.75390625" style="38" customWidth="1"/>
    <col min="26" max="16384" width="9.125" style="38" customWidth="1"/>
  </cols>
  <sheetData>
    <row r="1" ht="5.25" customHeight="1"/>
    <row r="2" spans="2:25" ht="18.75">
      <c r="B2" s="74" t="str">
        <f>Title!D5</f>
        <v>«Чемпионат России»</v>
      </c>
      <c r="C2" s="39"/>
      <c r="D2" s="39"/>
      <c r="E2" s="39"/>
      <c r="F2" s="39"/>
      <c r="H2" s="40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0"/>
      <c r="W2" s="41"/>
      <c r="X2" s="41"/>
      <c r="Y2" s="41"/>
    </row>
    <row r="3" spans="2:7" ht="15">
      <c r="B3" s="42" t="s">
        <v>10</v>
      </c>
      <c r="G3" s="43"/>
    </row>
    <row r="4" spans="2:24" s="37" customFormat="1" ht="12.75">
      <c r="B4" s="44" t="s">
        <v>106</v>
      </c>
      <c r="G4" s="75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45"/>
    </row>
    <row r="5" spans="7:24" s="37" customFormat="1" ht="13.5" thickBot="1">
      <c r="G5" s="43"/>
      <c r="H5" s="76"/>
      <c r="I5" s="76"/>
      <c r="J5" s="76"/>
      <c r="K5" s="76"/>
      <c r="L5" s="77"/>
      <c r="M5" s="76"/>
      <c r="N5" s="76"/>
      <c r="O5" s="77"/>
      <c r="P5" s="77"/>
      <c r="Q5" s="76"/>
      <c r="R5" s="76"/>
      <c r="S5" s="77"/>
      <c r="T5" s="76"/>
      <c r="U5" s="76"/>
      <c r="V5" s="76"/>
      <c r="W5" s="76"/>
      <c r="X5" s="45"/>
    </row>
    <row r="6" spans="2:25" ht="13.5" customHeight="1">
      <c r="B6" s="164" t="s">
        <v>22</v>
      </c>
      <c r="C6" s="168" t="s">
        <v>38</v>
      </c>
      <c r="D6" s="173" t="s">
        <v>39</v>
      </c>
      <c r="E6" s="173" t="s">
        <v>40</v>
      </c>
      <c r="F6" s="168" t="s">
        <v>23</v>
      </c>
      <c r="G6" s="170" t="s">
        <v>25</v>
      </c>
      <c r="H6" s="159" t="s">
        <v>26</v>
      </c>
      <c r="I6" s="160"/>
      <c r="J6" s="176"/>
      <c r="K6" s="159" t="s">
        <v>27</v>
      </c>
      <c r="L6" s="160"/>
      <c r="M6" s="161"/>
      <c r="N6" s="159" t="s">
        <v>31</v>
      </c>
      <c r="O6" s="160"/>
      <c r="P6" s="176"/>
      <c r="Q6" s="161"/>
      <c r="R6" s="159" t="s">
        <v>32</v>
      </c>
      <c r="S6" s="160"/>
      <c r="T6" s="161"/>
      <c r="U6" s="159" t="s">
        <v>41</v>
      </c>
      <c r="V6" s="160"/>
      <c r="W6" s="176"/>
      <c r="X6" s="162" t="s">
        <v>33</v>
      </c>
      <c r="Y6" s="162" t="s">
        <v>28</v>
      </c>
    </row>
    <row r="7" spans="2:25" ht="34.5" thickBot="1">
      <c r="B7" s="165"/>
      <c r="C7" s="169"/>
      <c r="D7" s="177"/>
      <c r="E7" s="177"/>
      <c r="F7" s="169"/>
      <c r="G7" s="171"/>
      <c r="H7" s="49" t="s">
        <v>29</v>
      </c>
      <c r="I7" s="47" t="s">
        <v>30</v>
      </c>
      <c r="J7" s="48" t="s">
        <v>34</v>
      </c>
      <c r="K7" s="49" t="s">
        <v>29</v>
      </c>
      <c r="L7" s="47" t="s">
        <v>30</v>
      </c>
      <c r="M7" s="50" t="s">
        <v>34</v>
      </c>
      <c r="N7" s="49" t="s">
        <v>30</v>
      </c>
      <c r="O7" s="47" t="s">
        <v>35</v>
      </c>
      <c r="P7" s="48" t="s">
        <v>36</v>
      </c>
      <c r="Q7" s="50" t="s">
        <v>34</v>
      </c>
      <c r="R7" s="49" t="s">
        <v>30</v>
      </c>
      <c r="S7" s="47" t="s">
        <v>37</v>
      </c>
      <c r="T7" s="50" t="s">
        <v>34</v>
      </c>
      <c r="U7" s="49" t="s">
        <v>42</v>
      </c>
      <c r="V7" s="47" t="s">
        <v>30</v>
      </c>
      <c r="W7" s="48" t="s">
        <v>34</v>
      </c>
      <c r="X7" s="163"/>
      <c r="Y7" s="175"/>
    </row>
    <row r="8" spans="2:25" ht="12.75">
      <c r="B8" s="51">
        <v>9001</v>
      </c>
      <c r="C8" s="52" t="s">
        <v>112</v>
      </c>
      <c r="D8" s="79">
        <v>1</v>
      </c>
      <c r="E8" s="79">
        <v>6517</v>
      </c>
      <c r="F8" s="52" t="s">
        <v>61</v>
      </c>
      <c r="G8" s="53" t="s">
        <v>62</v>
      </c>
      <c r="H8" s="54">
        <v>5</v>
      </c>
      <c r="I8" s="55">
        <v>37.74</v>
      </c>
      <c r="J8" s="122">
        <f aca="true" t="shared" si="0" ref="J8:J39">IF(OR(I8="снят",I8="н/я",I8="н/ф",I8="",I8=0),0,120-H8-I8)</f>
        <v>77.25999999999999</v>
      </c>
      <c r="K8" s="57">
        <v>0</v>
      </c>
      <c r="L8" s="80">
        <v>30.98</v>
      </c>
      <c r="M8" s="122">
        <f aca="true" t="shared" si="1" ref="M8:M39">IF(OR(L8="снят",L8="н/я",L8="н/ф",L8="",L8=0),0,100-K8-L8)</f>
        <v>69.02</v>
      </c>
      <c r="N8" s="123">
        <v>0</v>
      </c>
      <c r="O8" s="80">
        <v>0</v>
      </c>
      <c r="P8" s="124">
        <v>0</v>
      </c>
      <c r="Q8" s="125">
        <f aca="true" t="shared" si="2" ref="Q8:Q39">IF(OR(N8="снят",N8="н/я",N8="н/ф",N8=""),0,O8+P8)</f>
        <v>0</v>
      </c>
      <c r="R8" s="123">
        <v>40.32</v>
      </c>
      <c r="S8" s="80">
        <v>51</v>
      </c>
      <c r="T8" s="125">
        <f aca="true" t="shared" si="3" ref="T8:T39">IF(OR(R8="снят",R8="н/я",R8="н/ф",R8=""),0,S8)</f>
        <v>51</v>
      </c>
      <c r="U8" s="54">
        <v>0</v>
      </c>
      <c r="V8" s="55">
        <v>0</v>
      </c>
      <c r="W8" s="122">
        <f>IF(OR(V8="снят",V8="н/я",V8="н/ф",V8="",V8=0),0,360-U8-V8)</f>
        <v>0</v>
      </c>
      <c r="X8" s="60">
        <f>SUM(J8:J10,M8:M10,Q8:Q10,T8:T10,W8)</f>
        <v>587.87</v>
      </c>
      <c r="Y8" s="61">
        <v>1</v>
      </c>
    </row>
    <row r="9" spans="2:25" ht="12.75">
      <c r="B9" s="51"/>
      <c r="C9" s="52"/>
      <c r="D9" s="79">
        <v>2</v>
      </c>
      <c r="E9" s="79">
        <v>4009</v>
      </c>
      <c r="F9" s="52" t="s">
        <v>113</v>
      </c>
      <c r="G9" s="53" t="s">
        <v>114</v>
      </c>
      <c r="H9" s="62">
        <v>0</v>
      </c>
      <c r="I9" s="63">
        <v>42.14</v>
      </c>
      <c r="J9" s="122">
        <f t="shared" si="0"/>
        <v>77.86</v>
      </c>
      <c r="K9" s="64">
        <v>0</v>
      </c>
      <c r="L9" s="58">
        <v>35.44</v>
      </c>
      <c r="M9" s="126">
        <f t="shared" si="1"/>
        <v>64.56</v>
      </c>
      <c r="N9" s="78">
        <v>0</v>
      </c>
      <c r="O9" s="58">
        <v>0</v>
      </c>
      <c r="P9" s="127">
        <v>0</v>
      </c>
      <c r="Q9" s="59">
        <f t="shared" si="2"/>
        <v>0</v>
      </c>
      <c r="R9" s="78">
        <v>41.92</v>
      </c>
      <c r="S9" s="58">
        <v>50</v>
      </c>
      <c r="T9" s="59">
        <f t="shared" si="3"/>
        <v>50</v>
      </c>
      <c r="U9" s="62"/>
      <c r="V9" s="63"/>
      <c r="W9" s="122"/>
      <c r="X9" s="81"/>
      <c r="Y9" s="82"/>
    </row>
    <row r="10" spans="2:25" ht="12.75">
      <c r="B10" s="121"/>
      <c r="C10" s="84"/>
      <c r="D10" s="85">
        <v>3</v>
      </c>
      <c r="E10" s="85">
        <v>6513</v>
      </c>
      <c r="F10" s="84" t="s">
        <v>53</v>
      </c>
      <c r="G10" s="86" t="s">
        <v>54</v>
      </c>
      <c r="H10" s="87">
        <v>0</v>
      </c>
      <c r="I10" s="88">
        <v>36.51</v>
      </c>
      <c r="J10" s="122">
        <f t="shared" si="0"/>
        <v>83.49000000000001</v>
      </c>
      <c r="K10" s="90">
        <v>0</v>
      </c>
      <c r="L10" s="89">
        <v>29.32</v>
      </c>
      <c r="M10" s="122">
        <f t="shared" si="1"/>
        <v>70.68</v>
      </c>
      <c r="N10" s="128">
        <v>0</v>
      </c>
      <c r="O10" s="89">
        <v>0</v>
      </c>
      <c r="P10" s="124">
        <v>0</v>
      </c>
      <c r="Q10" s="56">
        <f t="shared" si="2"/>
        <v>0</v>
      </c>
      <c r="R10" s="128">
        <v>48.33</v>
      </c>
      <c r="S10" s="89">
        <v>44</v>
      </c>
      <c r="T10" s="56">
        <f t="shared" si="3"/>
        <v>44</v>
      </c>
      <c r="U10" s="87"/>
      <c r="V10" s="88"/>
      <c r="W10" s="122"/>
      <c r="X10" s="91"/>
      <c r="Y10" s="92"/>
    </row>
    <row r="11" spans="2:25" ht="12.75">
      <c r="B11" s="51">
        <v>9003</v>
      </c>
      <c r="C11" s="94" t="s">
        <v>133</v>
      </c>
      <c r="D11" s="95">
        <v>1</v>
      </c>
      <c r="E11" s="95">
        <v>3005</v>
      </c>
      <c r="F11" s="94" t="s">
        <v>134</v>
      </c>
      <c r="G11" s="96" t="s">
        <v>135</v>
      </c>
      <c r="H11" s="97">
        <v>0</v>
      </c>
      <c r="I11" s="98">
        <v>41.6</v>
      </c>
      <c r="J11" s="129">
        <f t="shared" si="0"/>
        <v>78.4</v>
      </c>
      <c r="K11" s="101">
        <v>0</v>
      </c>
      <c r="L11" s="99">
        <v>33.9</v>
      </c>
      <c r="M11" s="129">
        <f t="shared" si="1"/>
        <v>66.1</v>
      </c>
      <c r="N11" s="130">
        <v>0</v>
      </c>
      <c r="O11" s="99">
        <v>0</v>
      </c>
      <c r="P11" s="131">
        <v>0</v>
      </c>
      <c r="Q11" s="100">
        <f t="shared" si="2"/>
        <v>0</v>
      </c>
      <c r="R11" s="130">
        <v>41.39</v>
      </c>
      <c r="S11" s="99">
        <v>50</v>
      </c>
      <c r="T11" s="100">
        <f t="shared" si="3"/>
        <v>50</v>
      </c>
      <c r="U11" s="97">
        <v>0</v>
      </c>
      <c r="V11" s="98">
        <v>0</v>
      </c>
      <c r="W11" s="129">
        <f>IF(OR(V11="снят",V11="н/я",V11="н/ф",V11="",V11=0),0,360-U11-V11)</f>
        <v>0</v>
      </c>
      <c r="X11" s="102">
        <f>SUM(J11:J13,M11:M13,Q11:Q13,T11:T13,W11)</f>
        <v>570.6600000000001</v>
      </c>
      <c r="Y11" s="103">
        <f>Y8+1</f>
        <v>2</v>
      </c>
    </row>
    <row r="12" spans="2:25" ht="12.75">
      <c r="B12" s="51"/>
      <c r="C12" s="52"/>
      <c r="D12" s="79">
        <v>2</v>
      </c>
      <c r="E12" s="79">
        <v>5529</v>
      </c>
      <c r="F12" s="52" t="s">
        <v>136</v>
      </c>
      <c r="G12" s="53" t="s">
        <v>137</v>
      </c>
      <c r="H12" s="104">
        <v>5</v>
      </c>
      <c r="I12" s="105">
        <v>39.04</v>
      </c>
      <c r="J12" s="132">
        <f t="shared" si="0"/>
        <v>75.96000000000001</v>
      </c>
      <c r="K12" s="108">
        <v>5</v>
      </c>
      <c r="L12" s="106">
        <v>31.44</v>
      </c>
      <c r="M12" s="126">
        <f t="shared" si="1"/>
        <v>63.56</v>
      </c>
      <c r="N12" s="133">
        <v>0</v>
      </c>
      <c r="O12" s="106">
        <v>0</v>
      </c>
      <c r="P12" s="134">
        <v>0</v>
      </c>
      <c r="Q12" s="59">
        <f t="shared" si="2"/>
        <v>0</v>
      </c>
      <c r="R12" s="133">
        <v>44.48</v>
      </c>
      <c r="S12" s="106">
        <v>51</v>
      </c>
      <c r="T12" s="59">
        <f t="shared" si="3"/>
        <v>51</v>
      </c>
      <c r="U12" s="104"/>
      <c r="V12" s="105"/>
      <c r="W12" s="132"/>
      <c r="X12" s="81"/>
      <c r="Y12" s="66"/>
    </row>
    <row r="13" spans="2:25" ht="12.75">
      <c r="B13" s="109"/>
      <c r="C13" s="110"/>
      <c r="D13" s="111">
        <v>3</v>
      </c>
      <c r="E13" s="111">
        <v>3008</v>
      </c>
      <c r="F13" s="110" t="s">
        <v>61</v>
      </c>
      <c r="G13" s="112" t="s">
        <v>138</v>
      </c>
      <c r="H13" s="113">
        <v>0</v>
      </c>
      <c r="I13" s="114">
        <v>42.87</v>
      </c>
      <c r="J13" s="135">
        <f t="shared" si="0"/>
        <v>77.13</v>
      </c>
      <c r="K13" s="116">
        <v>5</v>
      </c>
      <c r="L13" s="115">
        <v>36.49</v>
      </c>
      <c r="M13" s="136">
        <f t="shared" si="1"/>
        <v>58.51</v>
      </c>
      <c r="N13" s="137">
        <v>0</v>
      </c>
      <c r="O13" s="115">
        <v>0</v>
      </c>
      <c r="P13" s="138">
        <v>0</v>
      </c>
      <c r="Q13" s="117">
        <f t="shared" si="2"/>
        <v>0</v>
      </c>
      <c r="R13" s="137">
        <v>41.72</v>
      </c>
      <c r="S13" s="115">
        <v>50</v>
      </c>
      <c r="T13" s="117">
        <f t="shared" si="3"/>
        <v>50</v>
      </c>
      <c r="U13" s="113"/>
      <c r="V13" s="114"/>
      <c r="W13" s="135"/>
      <c r="X13" s="118"/>
      <c r="Y13" s="119"/>
    </row>
    <row r="14" spans="2:25" ht="12.75">
      <c r="B14" s="51">
        <v>9024</v>
      </c>
      <c r="C14" s="52" t="s">
        <v>121</v>
      </c>
      <c r="D14" s="79">
        <v>1</v>
      </c>
      <c r="E14" s="79">
        <v>4014</v>
      </c>
      <c r="F14" s="52" t="s">
        <v>122</v>
      </c>
      <c r="G14" s="53" t="s">
        <v>123</v>
      </c>
      <c r="H14" s="104">
        <v>0</v>
      </c>
      <c r="I14" s="105">
        <v>44.43</v>
      </c>
      <c r="J14" s="132">
        <f t="shared" si="0"/>
        <v>75.57</v>
      </c>
      <c r="K14" s="108">
        <v>0</v>
      </c>
      <c r="L14" s="106">
        <v>35.57</v>
      </c>
      <c r="M14" s="132">
        <f t="shared" si="1"/>
        <v>64.43</v>
      </c>
      <c r="N14" s="133">
        <v>0</v>
      </c>
      <c r="O14" s="106">
        <v>0</v>
      </c>
      <c r="P14" s="134">
        <v>0</v>
      </c>
      <c r="Q14" s="107">
        <f t="shared" si="2"/>
        <v>0</v>
      </c>
      <c r="R14" s="133">
        <v>44.58</v>
      </c>
      <c r="S14" s="106">
        <v>50</v>
      </c>
      <c r="T14" s="107">
        <f t="shared" si="3"/>
        <v>50</v>
      </c>
      <c r="U14" s="104">
        <v>0</v>
      </c>
      <c r="V14" s="105">
        <v>0</v>
      </c>
      <c r="W14" s="132">
        <f>IF(OR(V14="снят",V14="н/я",V14="н/ф",V14="",V14=0),0,360-U14-V14)</f>
        <v>0</v>
      </c>
      <c r="X14" s="81">
        <f>SUM(J14:J16,M14:M16,Q14:Q16,T14:T16,W14)</f>
        <v>570.3499999999999</v>
      </c>
      <c r="Y14" s="82">
        <f>Y11+1</f>
        <v>3</v>
      </c>
    </row>
    <row r="15" spans="2:25" ht="12.75">
      <c r="B15" s="51"/>
      <c r="C15" s="52"/>
      <c r="D15" s="79">
        <v>2</v>
      </c>
      <c r="E15" s="79">
        <v>5519</v>
      </c>
      <c r="F15" s="52" t="s">
        <v>65</v>
      </c>
      <c r="G15" s="53" t="s">
        <v>124</v>
      </c>
      <c r="H15" s="104">
        <v>0</v>
      </c>
      <c r="I15" s="105">
        <v>40.54</v>
      </c>
      <c r="J15" s="132">
        <f t="shared" si="0"/>
        <v>79.46000000000001</v>
      </c>
      <c r="K15" s="108">
        <v>0</v>
      </c>
      <c r="L15" s="106">
        <v>31.86</v>
      </c>
      <c r="M15" s="126">
        <f t="shared" si="1"/>
        <v>68.14</v>
      </c>
      <c r="N15" s="133">
        <v>0</v>
      </c>
      <c r="O15" s="106">
        <v>0</v>
      </c>
      <c r="P15" s="134">
        <v>0</v>
      </c>
      <c r="Q15" s="59">
        <f t="shared" si="2"/>
        <v>0</v>
      </c>
      <c r="R15" s="133">
        <v>41.24</v>
      </c>
      <c r="S15" s="106">
        <v>51</v>
      </c>
      <c r="T15" s="59">
        <f t="shared" si="3"/>
        <v>51</v>
      </c>
      <c r="U15" s="104"/>
      <c r="V15" s="105"/>
      <c r="W15" s="132"/>
      <c r="X15" s="81"/>
      <c r="Y15" s="66"/>
    </row>
    <row r="16" spans="2:25" ht="12.75">
      <c r="B16" s="83"/>
      <c r="C16" s="84"/>
      <c r="D16" s="85">
        <v>3</v>
      </c>
      <c r="E16" s="85">
        <v>4001</v>
      </c>
      <c r="F16" s="84" t="s">
        <v>55</v>
      </c>
      <c r="G16" s="86" t="s">
        <v>125</v>
      </c>
      <c r="H16" s="87">
        <v>0</v>
      </c>
      <c r="I16" s="88">
        <v>41.7</v>
      </c>
      <c r="J16" s="139">
        <f t="shared" si="0"/>
        <v>78.3</v>
      </c>
      <c r="K16" s="90">
        <v>5</v>
      </c>
      <c r="L16" s="89">
        <v>42.55</v>
      </c>
      <c r="M16" s="122">
        <f t="shared" si="1"/>
        <v>52.45</v>
      </c>
      <c r="N16" s="128">
        <v>0</v>
      </c>
      <c r="O16" s="89">
        <v>0</v>
      </c>
      <c r="P16" s="124">
        <v>0</v>
      </c>
      <c r="Q16" s="56">
        <f t="shared" si="2"/>
        <v>0</v>
      </c>
      <c r="R16" s="128">
        <v>44.69</v>
      </c>
      <c r="S16" s="89">
        <v>51</v>
      </c>
      <c r="T16" s="56">
        <f t="shared" si="3"/>
        <v>51</v>
      </c>
      <c r="U16" s="87"/>
      <c r="V16" s="88"/>
      <c r="W16" s="139"/>
      <c r="X16" s="91"/>
      <c r="Y16" s="120"/>
    </row>
    <row r="17" spans="2:25" ht="12.75">
      <c r="B17" s="93">
        <v>9018</v>
      </c>
      <c r="C17" s="94" t="s">
        <v>139</v>
      </c>
      <c r="D17" s="95">
        <v>1</v>
      </c>
      <c r="E17" s="95">
        <v>4033</v>
      </c>
      <c r="F17" s="94" t="s">
        <v>140</v>
      </c>
      <c r="G17" s="96" t="s">
        <v>141</v>
      </c>
      <c r="H17" s="97">
        <v>0</v>
      </c>
      <c r="I17" s="98">
        <v>41.87</v>
      </c>
      <c r="J17" s="129">
        <f t="shared" si="0"/>
        <v>78.13</v>
      </c>
      <c r="K17" s="101">
        <v>5</v>
      </c>
      <c r="L17" s="99">
        <v>36.97</v>
      </c>
      <c r="M17" s="129">
        <f t="shared" si="1"/>
        <v>58.03</v>
      </c>
      <c r="N17" s="130">
        <v>0</v>
      </c>
      <c r="O17" s="99">
        <v>0</v>
      </c>
      <c r="P17" s="131">
        <v>0</v>
      </c>
      <c r="Q17" s="100">
        <f t="shared" si="2"/>
        <v>0</v>
      </c>
      <c r="R17" s="130">
        <v>46.65</v>
      </c>
      <c r="S17" s="99">
        <v>44</v>
      </c>
      <c r="T17" s="100">
        <f t="shared" si="3"/>
        <v>44</v>
      </c>
      <c r="U17" s="97">
        <v>0</v>
      </c>
      <c r="V17" s="98">
        <v>0</v>
      </c>
      <c r="W17" s="129">
        <f>IF(OR(V17="снят",V17="н/я",V17="н/ф",V17="",V17=0),0,360-U17-V17)</f>
        <v>0</v>
      </c>
      <c r="X17" s="102">
        <f>SUM(J17:J19,M17:M19,Q17:Q19,T17:T19,W17)</f>
        <v>555.8900000000001</v>
      </c>
      <c r="Y17" s="103">
        <f>Y14+1</f>
        <v>4</v>
      </c>
    </row>
    <row r="18" spans="2:25" ht="12.75">
      <c r="B18" s="51"/>
      <c r="C18" s="52"/>
      <c r="D18" s="79">
        <v>2</v>
      </c>
      <c r="E18" s="79">
        <v>6509</v>
      </c>
      <c r="F18" s="52" t="s">
        <v>73</v>
      </c>
      <c r="G18" s="53" t="s">
        <v>74</v>
      </c>
      <c r="H18" s="104">
        <v>5</v>
      </c>
      <c r="I18" s="105">
        <v>41.26</v>
      </c>
      <c r="J18" s="132">
        <f t="shared" si="0"/>
        <v>73.74000000000001</v>
      </c>
      <c r="K18" s="108">
        <v>5</v>
      </c>
      <c r="L18" s="106">
        <v>31.75</v>
      </c>
      <c r="M18" s="126">
        <f t="shared" si="1"/>
        <v>63.25</v>
      </c>
      <c r="N18" s="133">
        <v>0</v>
      </c>
      <c r="O18" s="106">
        <v>0</v>
      </c>
      <c r="P18" s="134">
        <v>0</v>
      </c>
      <c r="Q18" s="59">
        <f t="shared" si="2"/>
        <v>0</v>
      </c>
      <c r="R18" s="133">
        <v>44.77</v>
      </c>
      <c r="S18" s="106">
        <v>51</v>
      </c>
      <c r="T18" s="59">
        <f t="shared" si="3"/>
        <v>51</v>
      </c>
      <c r="U18" s="104"/>
      <c r="V18" s="105"/>
      <c r="W18" s="132"/>
      <c r="X18" s="81"/>
      <c r="Y18" s="66"/>
    </row>
    <row r="19" spans="2:25" ht="12.75">
      <c r="B19" s="109"/>
      <c r="C19" s="110"/>
      <c r="D19" s="111">
        <v>3</v>
      </c>
      <c r="E19" s="111">
        <v>4003</v>
      </c>
      <c r="F19" s="110" t="s">
        <v>142</v>
      </c>
      <c r="G19" s="112" t="s">
        <v>143</v>
      </c>
      <c r="H19" s="113">
        <v>0</v>
      </c>
      <c r="I19" s="114">
        <v>41.94</v>
      </c>
      <c r="J19" s="135">
        <f t="shared" si="0"/>
        <v>78.06</v>
      </c>
      <c r="K19" s="116">
        <v>0</v>
      </c>
      <c r="L19" s="115">
        <v>34.32</v>
      </c>
      <c r="M19" s="136">
        <f t="shared" si="1"/>
        <v>65.68</v>
      </c>
      <c r="N19" s="137">
        <v>0</v>
      </c>
      <c r="O19" s="115">
        <v>0</v>
      </c>
      <c r="P19" s="138">
        <v>0</v>
      </c>
      <c r="Q19" s="117">
        <f t="shared" si="2"/>
        <v>0</v>
      </c>
      <c r="R19" s="137">
        <v>47.28</v>
      </c>
      <c r="S19" s="115">
        <v>44</v>
      </c>
      <c r="T19" s="117">
        <f t="shared" si="3"/>
        <v>44</v>
      </c>
      <c r="U19" s="113"/>
      <c r="V19" s="114"/>
      <c r="W19" s="135"/>
      <c r="X19" s="118"/>
      <c r="Y19" s="119"/>
    </row>
    <row r="20" spans="2:25" ht="12.75">
      <c r="B20" s="51">
        <v>9020</v>
      </c>
      <c r="C20" s="52" t="s">
        <v>126</v>
      </c>
      <c r="D20" s="79">
        <v>1</v>
      </c>
      <c r="E20" s="79">
        <v>4005</v>
      </c>
      <c r="F20" s="52" t="s">
        <v>127</v>
      </c>
      <c r="G20" s="53" t="s">
        <v>128</v>
      </c>
      <c r="H20" s="104">
        <v>0</v>
      </c>
      <c r="I20" s="105">
        <v>38.59</v>
      </c>
      <c r="J20" s="132">
        <f t="shared" si="0"/>
        <v>81.41</v>
      </c>
      <c r="K20" s="108">
        <v>5</v>
      </c>
      <c r="L20" s="106">
        <v>34.67</v>
      </c>
      <c r="M20" s="132">
        <f t="shared" si="1"/>
        <v>60.33</v>
      </c>
      <c r="N20" s="133">
        <v>0</v>
      </c>
      <c r="O20" s="106">
        <v>0</v>
      </c>
      <c r="P20" s="134">
        <v>0</v>
      </c>
      <c r="Q20" s="107">
        <f t="shared" si="2"/>
        <v>0</v>
      </c>
      <c r="R20" s="133">
        <v>41.69</v>
      </c>
      <c r="S20" s="106">
        <v>51</v>
      </c>
      <c r="T20" s="107">
        <f t="shared" si="3"/>
        <v>51</v>
      </c>
      <c r="U20" s="104">
        <v>0</v>
      </c>
      <c r="V20" s="105">
        <v>0</v>
      </c>
      <c r="W20" s="132">
        <f>IF(OR(V20="снят",V20="н/я",V20="н/ф",V20="",V20=0),0,360-U20-V20)</f>
        <v>0</v>
      </c>
      <c r="X20" s="81">
        <f>SUM(J20:J22,M20:M22,Q20:Q22,T20:T22,W20)</f>
        <v>546.99</v>
      </c>
      <c r="Y20" s="82">
        <f>Y17+1</f>
        <v>5</v>
      </c>
    </row>
    <row r="21" spans="2:25" ht="12.75">
      <c r="B21" s="51"/>
      <c r="C21" s="52"/>
      <c r="D21" s="79">
        <v>2</v>
      </c>
      <c r="E21" s="79">
        <v>5521</v>
      </c>
      <c r="F21" s="52" t="s">
        <v>129</v>
      </c>
      <c r="G21" s="53" t="s">
        <v>130</v>
      </c>
      <c r="H21" s="104">
        <v>0</v>
      </c>
      <c r="I21" s="105">
        <v>35.9</v>
      </c>
      <c r="J21" s="132">
        <f t="shared" si="0"/>
        <v>84.1</v>
      </c>
      <c r="K21" s="108">
        <v>0</v>
      </c>
      <c r="L21" s="106">
        <v>29.37</v>
      </c>
      <c r="M21" s="126">
        <f t="shared" si="1"/>
        <v>70.63</v>
      </c>
      <c r="N21" s="133">
        <v>0</v>
      </c>
      <c r="O21" s="106">
        <v>0</v>
      </c>
      <c r="P21" s="134">
        <v>0</v>
      </c>
      <c r="Q21" s="59">
        <f t="shared" si="2"/>
        <v>0</v>
      </c>
      <c r="R21" s="133">
        <v>15.77</v>
      </c>
      <c r="S21" s="106">
        <v>1</v>
      </c>
      <c r="T21" s="59">
        <f t="shared" si="3"/>
        <v>1</v>
      </c>
      <c r="U21" s="104"/>
      <c r="V21" s="105"/>
      <c r="W21" s="132"/>
      <c r="X21" s="81"/>
      <c r="Y21" s="66"/>
    </row>
    <row r="22" spans="2:25" ht="12.75">
      <c r="B22" s="83"/>
      <c r="C22" s="84"/>
      <c r="D22" s="85">
        <v>3</v>
      </c>
      <c r="E22" s="85">
        <v>4004</v>
      </c>
      <c r="F22" s="84" t="s">
        <v>131</v>
      </c>
      <c r="G22" s="86" t="s">
        <v>132</v>
      </c>
      <c r="H22" s="87">
        <v>5</v>
      </c>
      <c r="I22" s="88">
        <v>36.9</v>
      </c>
      <c r="J22" s="139">
        <f t="shared" si="0"/>
        <v>78.1</v>
      </c>
      <c r="K22" s="90">
        <v>0</v>
      </c>
      <c r="L22" s="89">
        <v>30.58</v>
      </c>
      <c r="M22" s="122">
        <f t="shared" si="1"/>
        <v>69.42</v>
      </c>
      <c r="N22" s="128">
        <v>0</v>
      </c>
      <c r="O22" s="89">
        <v>0</v>
      </c>
      <c r="P22" s="124">
        <v>0</v>
      </c>
      <c r="Q22" s="56">
        <f t="shared" si="2"/>
        <v>0</v>
      </c>
      <c r="R22" s="128">
        <v>39.13</v>
      </c>
      <c r="S22" s="89">
        <v>51</v>
      </c>
      <c r="T22" s="56">
        <f t="shared" si="3"/>
        <v>51</v>
      </c>
      <c r="U22" s="87"/>
      <c r="V22" s="88"/>
      <c r="W22" s="139"/>
      <c r="X22" s="91"/>
      <c r="Y22" s="120"/>
    </row>
    <row r="23" spans="2:25" ht="12.75">
      <c r="B23" s="93">
        <v>9023</v>
      </c>
      <c r="C23" s="94" t="s">
        <v>144</v>
      </c>
      <c r="D23" s="95">
        <v>1</v>
      </c>
      <c r="E23" s="95">
        <v>3002</v>
      </c>
      <c r="F23" s="94" t="s">
        <v>145</v>
      </c>
      <c r="G23" s="96" t="s">
        <v>146</v>
      </c>
      <c r="H23" s="97">
        <v>5</v>
      </c>
      <c r="I23" s="98">
        <v>54.74</v>
      </c>
      <c r="J23" s="129">
        <f t="shared" si="0"/>
        <v>60.26</v>
      </c>
      <c r="K23" s="101">
        <v>0</v>
      </c>
      <c r="L23" s="99">
        <v>40.57</v>
      </c>
      <c r="M23" s="129">
        <f t="shared" si="1"/>
        <v>59.43</v>
      </c>
      <c r="N23" s="130">
        <v>0</v>
      </c>
      <c r="O23" s="99">
        <v>0</v>
      </c>
      <c r="P23" s="131">
        <v>0</v>
      </c>
      <c r="Q23" s="100">
        <f t="shared" si="2"/>
        <v>0</v>
      </c>
      <c r="R23" s="130">
        <v>47.56</v>
      </c>
      <c r="S23" s="99">
        <v>43</v>
      </c>
      <c r="T23" s="100">
        <f t="shared" si="3"/>
        <v>43</v>
      </c>
      <c r="U23" s="97">
        <v>0</v>
      </c>
      <c r="V23" s="98">
        <v>0</v>
      </c>
      <c r="W23" s="129">
        <f>IF(OR(V23="снят",V23="н/я",V23="н/ф",V23="",V23=0),0,360-U23-V23)</f>
        <v>0</v>
      </c>
      <c r="X23" s="102">
        <f>SUM(J23:J25,M23:M25,Q23:Q25,T23:T25,W23)</f>
        <v>546.73</v>
      </c>
      <c r="Y23" s="103">
        <f>Y20+1</f>
        <v>6</v>
      </c>
    </row>
    <row r="24" spans="2:25" ht="12.75">
      <c r="B24" s="51"/>
      <c r="C24" s="52"/>
      <c r="D24" s="79">
        <v>2</v>
      </c>
      <c r="E24" s="79">
        <v>5510</v>
      </c>
      <c r="F24" s="52" t="s">
        <v>55</v>
      </c>
      <c r="G24" s="53" t="s">
        <v>147</v>
      </c>
      <c r="H24" s="104">
        <v>0</v>
      </c>
      <c r="I24" s="105">
        <v>39.78</v>
      </c>
      <c r="J24" s="132">
        <f t="shared" si="0"/>
        <v>80.22</v>
      </c>
      <c r="K24" s="108">
        <v>0</v>
      </c>
      <c r="L24" s="106">
        <v>31.56</v>
      </c>
      <c r="M24" s="126">
        <f t="shared" si="1"/>
        <v>68.44</v>
      </c>
      <c r="N24" s="133">
        <v>0</v>
      </c>
      <c r="O24" s="106">
        <v>0</v>
      </c>
      <c r="P24" s="134">
        <v>0</v>
      </c>
      <c r="Q24" s="59">
        <f t="shared" si="2"/>
        <v>0</v>
      </c>
      <c r="R24" s="133">
        <v>38.09</v>
      </c>
      <c r="S24" s="106">
        <v>44</v>
      </c>
      <c r="T24" s="59">
        <f t="shared" si="3"/>
        <v>44</v>
      </c>
      <c r="U24" s="104"/>
      <c r="V24" s="105"/>
      <c r="W24" s="132"/>
      <c r="X24" s="81"/>
      <c r="Y24" s="66"/>
    </row>
    <row r="25" spans="2:25" ht="12.75">
      <c r="B25" s="109"/>
      <c r="C25" s="110"/>
      <c r="D25" s="111">
        <v>3</v>
      </c>
      <c r="E25" s="111">
        <v>3009</v>
      </c>
      <c r="F25" s="110" t="s">
        <v>65</v>
      </c>
      <c r="G25" s="112" t="s">
        <v>148</v>
      </c>
      <c r="H25" s="113">
        <v>0</v>
      </c>
      <c r="I25" s="114">
        <v>44.06</v>
      </c>
      <c r="J25" s="135">
        <f t="shared" si="0"/>
        <v>75.94</v>
      </c>
      <c r="K25" s="116">
        <v>0</v>
      </c>
      <c r="L25" s="115">
        <v>34.56</v>
      </c>
      <c r="M25" s="136">
        <f t="shared" si="1"/>
        <v>65.44</v>
      </c>
      <c r="N25" s="137">
        <v>0</v>
      </c>
      <c r="O25" s="115">
        <v>0</v>
      </c>
      <c r="P25" s="138">
        <v>0</v>
      </c>
      <c r="Q25" s="117">
        <f t="shared" si="2"/>
        <v>0</v>
      </c>
      <c r="R25" s="137">
        <v>41.85</v>
      </c>
      <c r="S25" s="115">
        <v>50</v>
      </c>
      <c r="T25" s="117">
        <f t="shared" si="3"/>
        <v>50</v>
      </c>
      <c r="U25" s="113"/>
      <c r="V25" s="114"/>
      <c r="W25" s="135"/>
      <c r="X25" s="118"/>
      <c r="Y25" s="119"/>
    </row>
    <row r="26" spans="2:25" ht="12.75">
      <c r="B26" s="51">
        <v>9005</v>
      </c>
      <c r="C26" s="52" t="s">
        <v>107</v>
      </c>
      <c r="D26" s="79">
        <v>1</v>
      </c>
      <c r="E26" s="79">
        <v>4018</v>
      </c>
      <c r="F26" s="52" t="s">
        <v>61</v>
      </c>
      <c r="G26" s="53" t="s">
        <v>108</v>
      </c>
      <c r="H26" s="104">
        <v>0</v>
      </c>
      <c r="I26" s="105">
        <v>40.99</v>
      </c>
      <c r="J26" s="132">
        <f t="shared" si="0"/>
        <v>79.00999999999999</v>
      </c>
      <c r="K26" s="108">
        <v>0</v>
      </c>
      <c r="L26" s="106">
        <v>34.02</v>
      </c>
      <c r="M26" s="132">
        <f t="shared" si="1"/>
        <v>65.97999999999999</v>
      </c>
      <c r="N26" s="133">
        <v>0</v>
      </c>
      <c r="O26" s="106">
        <v>0</v>
      </c>
      <c r="P26" s="134">
        <v>0</v>
      </c>
      <c r="Q26" s="107">
        <f t="shared" si="2"/>
        <v>0</v>
      </c>
      <c r="R26" s="133">
        <v>40.58</v>
      </c>
      <c r="S26" s="106">
        <v>50</v>
      </c>
      <c r="T26" s="107">
        <f t="shared" si="3"/>
        <v>50</v>
      </c>
      <c r="U26" s="104">
        <v>0</v>
      </c>
      <c r="V26" s="105">
        <v>0</v>
      </c>
      <c r="W26" s="132">
        <f>IF(OR(V26="снят",V26="н/я",V26="н/ф",V26="",V26=0),0,360-U26-V26)</f>
        <v>0</v>
      </c>
      <c r="X26" s="81">
        <f>SUM(J26:J28,M26:M28,Q26:Q28,T26:T28,W26)</f>
        <v>546.06</v>
      </c>
      <c r="Y26" s="82">
        <f>Y23+1</f>
        <v>7</v>
      </c>
    </row>
    <row r="27" spans="2:25" ht="12.75">
      <c r="B27" s="51"/>
      <c r="C27" s="52"/>
      <c r="D27" s="79">
        <v>2</v>
      </c>
      <c r="E27" s="79">
        <v>5512</v>
      </c>
      <c r="F27" s="52" t="s">
        <v>53</v>
      </c>
      <c r="G27" s="53" t="s">
        <v>109</v>
      </c>
      <c r="H27" s="104">
        <v>0</v>
      </c>
      <c r="I27" s="105">
        <v>44.74</v>
      </c>
      <c r="J27" s="132">
        <f t="shared" si="0"/>
        <v>75.25999999999999</v>
      </c>
      <c r="K27" s="108">
        <v>0</v>
      </c>
      <c r="L27" s="106">
        <v>37.83</v>
      </c>
      <c r="M27" s="126">
        <f t="shared" si="1"/>
        <v>62.17</v>
      </c>
      <c r="N27" s="133">
        <v>0</v>
      </c>
      <c r="O27" s="106">
        <v>0</v>
      </c>
      <c r="P27" s="134">
        <v>0</v>
      </c>
      <c r="Q27" s="59">
        <f t="shared" si="2"/>
        <v>0</v>
      </c>
      <c r="R27" s="133">
        <v>28.29</v>
      </c>
      <c r="S27" s="106">
        <v>24</v>
      </c>
      <c r="T27" s="59">
        <f t="shared" si="3"/>
        <v>24</v>
      </c>
      <c r="U27" s="104"/>
      <c r="V27" s="105"/>
      <c r="W27" s="132"/>
      <c r="X27" s="81"/>
      <c r="Y27" s="66"/>
    </row>
    <row r="28" spans="2:25" ht="12.75">
      <c r="B28" s="83"/>
      <c r="C28" s="84"/>
      <c r="D28" s="85">
        <v>3</v>
      </c>
      <c r="E28" s="85">
        <v>4007</v>
      </c>
      <c r="F28" s="84" t="s">
        <v>110</v>
      </c>
      <c r="G28" s="86" t="s">
        <v>111</v>
      </c>
      <c r="H28" s="87">
        <v>0</v>
      </c>
      <c r="I28" s="88">
        <v>43.83</v>
      </c>
      <c r="J28" s="139">
        <f t="shared" si="0"/>
        <v>76.17</v>
      </c>
      <c r="K28" s="90">
        <v>0</v>
      </c>
      <c r="L28" s="89">
        <v>36.53</v>
      </c>
      <c r="M28" s="122">
        <f t="shared" si="1"/>
        <v>63.47</v>
      </c>
      <c r="N28" s="128">
        <v>0</v>
      </c>
      <c r="O28" s="89">
        <v>0</v>
      </c>
      <c r="P28" s="124">
        <v>0</v>
      </c>
      <c r="Q28" s="56">
        <f t="shared" si="2"/>
        <v>0</v>
      </c>
      <c r="R28" s="128">
        <v>43.91</v>
      </c>
      <c r="S28" s="89">
        <v>50</v>
      </c>
      <c r="T28" s="56">
        <f t="shared" si="3"/>
        <v>50</v>
      </c>
      <c r="U28" s="87"/>
      <c r="V28" s="88"/>
      <c r="W28" s="139"/>
      <c r="X28" s="91"/>
      <c r="Y28" s="120"/>
    </row>
    <row r="29" spans="2:25" ht="12.75">
      <c r="B29" s="93">
        <v>9007</v>
      </c>
      <c r="C29" s="94" t="s">
        <v>115</v>
      </c>
      <c r="D29" s="95">
        <v>1</v>
      </c>
      <c r="E29" s="95">
        <v>4024</v>
      </c>
      <c r="F29" s="94" t="s">
        <v>116</v>
      </c>
      <c r="G29" s="96" t="s">
        <v>117</v>
      </c>
      <c r="H29" s="97">
        <v>5</v>
      </c>
      <c r="I29" s="98">
        <v>47.21</v>
      </c>
      <c r="J29" s="129">
        <f t="shared" si="0"/>
        <v>67.78999999999999</v>
      </c>
      <c r="K29" s="101">
        <v>0</v>
      </c>
      <c r="L29" s="99">
        <v>34.93</v>
      </c>
      <c r="M29" s="129">
        <f t="shared" si="1"/>
        <v>65.07</v>
      </c>
      <c r="N29" s="130">
        <v>0</v>
      </c>
      <c r="O29" s="99">
        <v>0</v>
      </c>
      <c r="P29" s="131">
        <v>0</v>
      </c>
      <c r="Q29" s="100">
        <f t="shared" si="2"/>
        <v>0</v>
      </c>
      <c r="R29" s="130">
        <v>41.77</v>
      </c>
      <c r="S29" s="99">
        <v>50</v>
      </c>
      <c r="T29" s="100">
        <f t="shared" si="3"/>
        <v>50</v>
      </c>
      <c r="U29" s="97">
        <v>0</v>
      </c>
      <c r="V29" s="98">
        <v>0</v>
      </c>
      <c r="W29" s="129">
        <f>IF(OR(V29="снят",V29="н/я",V29="н/ф",V29="",V29=0),0,360-U29-V29)</f>
        <v>0</v>
      </c>
      <c r="X29" s="102">
        <f>SUM(J29:J31,M29:M31,Q29:Q31,T29:T31,W29)</f>
        <v>542.22</v>
      </c>
      <c r="Y29" s="103">
        <f>Y26+1</f>
        <v>8</v>
      </c>
    </row>
    <row r="30" spans="2:25" ht="12.75">
      <c r="B30" s="51"/>
      <c r="C30" s="52"/>
      <c r="D30" s="79">
        <v>2</v>
      </c>
      <c r="E30" s="79">
        <v>5525</v>
      </c>
      <c r="F30" s="52" t="s">
        <v>118</v>
      </c>
      <c r="G30" s="53" t="s">
        <v>119</v>
      </c>
      <c r="H30" s="104">
        <v>0</v>
      </c>
      <c r="I30" s="105">
        <v>41.18</v>
      </c>
      <c r="J30" s="132">
        <f t="shared" si="0"/>
        <v>78.82</v>
      </c>
      <c r="K30" s="108">
        <v>0</v>
      </c>
      <c r="L30" s="106">
        <v>31.91</v>
      </c>
      <c r="M30" s="126">
        <f t="shared" si="1"/>
        <v>68.09</v>
      </c>
      <c r="N30" s="133">
        <v>0</v>
      </c>
      <c r="O30" s="106">
        <v>0</v>
      </c>
      <c r="P30" s="134">
        <v>0</v>
      </c>
      <c r="Q30" s="59">
        <f t="shared" si="2"/>
        <v>0</v>
      </c>
      <c r="R30" s="133">
        <v>30.4</v>
      </c>
      <c r="S30" s="106">
        <v>24</v>
      </c>
      <c r="T30" s="59">
        <f t="shared" si="3"/>
        <v>24</v>
      </c>
      <c r="U30" s="104"/>
      <c r="V30" s="105"/>
      <c r="W30" s="132"/>
      <c r="X30" s="81"/>
      <c r="Y30" s="66"/>
    </row>
    <row r="31" spans="2:25" ht="12.75">
      <c r="B31" s="109"/>
      <c r="C31" s="110"/>
      <c r="D31" s="111">
        <v>3</v>
      </c>
      <c r="E31" s="111">
        <v>4013</v>
      </c>
      <c r="F31" s="110" t="s">
        <v>89</v>
      </c>
      <c r="G31" s="112" t="s">
        <v>120</v>
      </c>
      <c r="H31" s="113">
        <v>0</v>
      </c>
      <c r="I31" s="114">
        <v>45.87</v>
      </c>
      <c r="J31" s="135">
        <f t="shared" si="0"/>
        <v>74.13</v>
      </c>
      <c r="K31" s="116">
        <v>0</v>
      </c>
      <c r="L31" s="115">
        <v>35.68</v>
      </c>
      <c r="M31" s="136">
        <f t="shared" si="1"/>
        <v>64.32</v>
      </c>
      <c r="N31" s="137">
        <v>0</v>
      </c>
      <c r="O31" s="115">
        <v>0</v>
      </c>
      <c r="P31" s="138">
        <v>0</v>
      </c>
      <c r="Q31" s="117">
        <f t="shared" si="2"/>
        <v>0</v>
      </c>
      <c r="R31" s="137">
        <v>43.37</v>
      </c>
      <c r="S31" s="115">
        <v>50</v>
      </c>
      <c r="T31" s="117">
        <f t="shared" si="3"/>
        <v>50</v>
      </c>
      <c r="U31" s="113"/>
      <c r="V31" s="114"/>
      <c r="W31" s="135"/>
      <c r="X31" s="118"/>
      <c r="Y31" s="119"/>
    </row>
    <row r="32" spans="2:25" ht="12.75">
      <c r="B32" s="51">
        <v>9002</v>
      </c>
      <c r="C32" s="52" t="s">
        <v>149</v>
      </c>
      <c r="D32" s="79">
        <v>1</v>
      </c>
      <c r="E32" s="79">
        <v>4012</v>
      </c>
      <c r="F32" s="52" t="s">
        <v>118</v>
      </c>
      <c r="G32" s="53" t="s">
        <v>150</v>
      </c>
      <c r="H32" s="104">
        <v>5</v>
      </c>
      <c r="I32" s="105">
        <v>44.04</v>
      </c>
      <c r="J32" s="132">
        <f t="shared" si="0"/>
        <v>70.96000000000001</v>
      </c>
      <c r="K32" s="108">
        <v>5</v>
      </c>
      <c r="L32" s="106">
        <v>33.56</v>
      </c>
      <c r="M32" s="132">
        <f t="shared" si="1"/>
        <v>61.44</v>
      </c>
      <c r="N32" s="133">
        <v>0</v>
      </c>
      <c r="O32" s="106">
        <v>0</v>
      </c>
      <c r="P32" s="134">
        <v>0</v>
      </c>
      <c r="Q32" s="107">
        <f t="shared" si="2"/>
        <v>0</v>
      </c>
      <c r="R32" s="133">
        <v>27.5</v>
      </c>
      <c r="S32" s="106">
        <v>28</v>
      </c>
      <c r="T32" s="107">
        <f t="shared" si="3"/>
        <v>28</v>
      </c>
      <c r="U32" s="104">
        <v>0</v>
      </c>
      <c r="V32" s="105">
        <v>0</v>
      </c>
      <c r="W32" s="132">
        <f>IF(OR(V32="снят",V32="н/я",V32="н/ф",V32="",V32=0),0,360-U32-V32)</f>
        <v>0</v>
      </c>
      <c r="X32" s="81">
        <f>SUM(J32:J34,M32:M34,Q32:Q34,T32:T34,W32)</f>
        <v>535.39</v>
      </c>
      <c r="Y32" s="82">
        <f>Y29+1</f>
        <v>9</v>
      </c>
    </row>
    <row r="33" spans="2:25" ht="12.75">
      <c r="B33" s="51"/>
      <c r="C33" s="52"/>
      <c r="D33" s="79">
        <v>2</v>
      </c>
      <c r="E33" s="79">
        <v>5520</v>
      </c>
      <c r="F33" s="52" t="s">
        <v>71</v>
      </c>
      <c r="G33" s="53" t="s">
        <v>151</v>
      </c>
      <c r="H33" s="104">
        <v>0</v>
      </c>
      <c r="I33" s="105">
        <v>38.93</v>
      </c>
      <c r="J33" s="132">
        <f t="shared" si="0"/>
        <v>81.07</v>
      </c>
      <c r="K33" s="108">
        <v>5</v>
      </c>
      <c r="L33" s="106">
        <v>31.32</v>
      </c>
      <c r="M33" s="126">
        <f t="shared" si="1"/>
        <v>63.68</v>
      </c>
      <c r="N33" s="133">
        <v>0</v>
      </c>
      <c r="O33" s="106">
        <v>0</v>
      </c>
      <c r="P33" s="134">
        <v>0</v>
      </c>
      <c r="Q33" s="59">
        <f t="shared" si="2"/>
        <v>0</v>
      </c>
      <c r="R33" s="133">
        <v>41.38</v>
      </c>
      <c r="S33" s="106">
        <v>51</v>
      </c>
      <c r="T33" s="59">
        <f t="shared" si="3"/>
        <v>51</v>
      </c>
      <c r="U33" s="104"/>
      <c r="V33" s="105"/>
      <c r="W33" s="132"/>
      <c r="X33" s="81"/>
      <c r="Y33" s="66"/>
    </row>
    <row r="34" spans="2:25" ht="12.75">
      <c r="B34" s="83"/>
      <c r="C34" s="84"/>
      <c r="D34" s="85">
        <v>3</v>
      </c>
      <c r="E34" s="85">
        <v>4017</v>
      </c>
      <c r="F34" s="84" t="s">
        <v>152</v>
      </c>
      <c r="G34" s="86" t="s">
        <v>153</v>
      </c>
      <c r="H34" s="87">
        <v>5</v>
      </c>
      <c r="I34" s="88">
        <v>44.02</v>
      </c>
      <c r="J34" s="139">
        <f t="shared" si="0"/>
        <v>70.97999999999999</v>
      </c>
      <c r="K34" s="90">
        <v>5</v>
      </c>
      <c r="L34" s="89">
        <v>37.74</v>
      </c>
      <c r="M34" s="122">
        <f t="shared" si="1"/>
        <v>57.26</v>
      </c>
      <c r="N34" s="128">
        <v>0</v>
      </c>
      <c r="O34" s="89">
        <v>0</v>
      </c>
      <c r="P34" s="124">
        <v>0</v>
      </c>
      <c r="Q34" s="56">
        <f t="shared" si="2"/>
        <v>0</v>
      </c>
      <c r="R34" s="128">
        <v>41.07</v>
      </c>
      <c r="S34" s="89">
        <v>51</v>
      </c>
      <c r="T34" s="56">
        <f t="shared" si="3"/>
        <v>51</v>
      </c>
      <c r="U34" s="87"/>
      <c r="V34" s="88"/>
      <c r="W34" s="139"/>
      <c r="X34" s="91"/>
      <c r="Y34" s="120"/>
    </row>
    <row r="35" spans="2:25" ht="12.75">
      <c r="B35" s="93">
        <v>9012</v>
      </c>
      <c r="C35" s="94" t="s">
        <v>170</v>
      </c>
      <c r="D35" s="95">
        <v>1</v>
      </c>
      <c r="E35" s="95">
        <v>5508</v>
      </c>
      <c r="F35" s="94" t="s">
        <v>166</v>
      </c>
      <c r="G35" s="96" t="s">
        <v>171</v>
      </c>
      <c r="H35" s="97">
        <v>0</v>
      </c>
      <c r="I35" s="98" t="s">
        <v>84</v>
      </c>
      <c r="J35" s="129">
        <f t="shared" si="0"/>
        <v>0</v>
      </c>
      <c r="K35" s="101">
        <v>0</v>
      </c>
      <c r="L35" s="99">
        <v>31.92</v>
      </c>
      <c r="M35" s="129">
        <f t="shared" si="1"/>
        <v>68.08</v>
      </c>
      <c r="N35" s="130">
        <v>0</v>
      </c>
      <c r="O35" s="99">
        <v>0</v>
      </c>
      <c r="P35" s="131">
        <v>0</v>
      </c>
      <c r="Q35" s="100">
        <f t="shared" si="2"/>
        <v>0</v>
      </c>
      <c r="R35" s="130">
        <v>43.58</v>
      </c>
      <c r="S35" s="99">
        <v>51</v>
      </c>
      <c r="T35" s="100">
        <f t="shared" si="3"/>
        <v>51</v>
      </c>
      <c r="U35" s="97">
        <v>0</v>
      </c>
      <c r="V35" s="98">
        <v>0</v>
      </c>
      <c r="W35" s="129">
        <f>IF(OR(V35="снят",V35="н/я",V35="н/ф",V35="",V35=0),0,360-U35-V35)</f>
        <v>0</v>
      </c>
      <c r="X35" s="102">
        <f>SUM(J35:J37,M35:M37,Q35:Q37,T35:T37,W35)</f>
        <v>491.27</v>
      </c>
      <c r="Y35" s="103">
        <f>Y32+1</f>
        <v>10</v>
      </c>
    </row>
    <row r="36" spans="2:25" ht="12.75">
      <c r="B36" s="51"/>
      <c r="C36" s="52"/>
      <c r="D36" s="79">
        <v>2</v>
      </c>
      <c r="E36" s="79">
        <v>3015</v>
      </c>
      <c r="F36" s="52" t="s">
        <v>69</v>
      </c>
      <c r="G36" s="53" t="s">
        <v>172</v>
      </c>
      <c r="H36" s="104">
        <v>0</v>
      </c>
      <c r="I36" s="105">
        <v>45.3</v>
      </c>
      <c r="J36" s="132">
        <f t="shared" si="0"/>
        <v>74.7</v>
      </c>
      <c r="K36" s="108">
        <v>5</v>
      </c>
      <c r="L36" s="106">
        <v>38.56</v>
      </c>
      <c r="M36" s="126">
        <f t="shared" si="1"/>
        <v>56.44</v>
      </c>
      <c r="N36" s="133">
        <v>0</v>
      </c>
      <c r="O36" s="106">
        <v>0</v>
      </c>
      <c r="P36" s="134">
        <v>0</v>
      </c>
      <c r="Q36" s="59">
        <f t="shared" si="2"/>
        <v>0</v>
      </c>
      <c r="R36" s="133">
        <v>42.4</v>
      </c>
      <c r="S36" s="106">
        <v>50</v>
      </c>
      <c r="T36" s="59">
        <f t="shared" si="3"/>
        <v>50</v>
      </c>
      <c r="U36" s="104"/>
      <c r="V36" s="105"/>
      <c r="W36" s="132"/>
      <c r="X36" s="81"/>
      <c r="Y36" s="66"/>
    </row>
    <row r="37" spans="2:25" ht="12.75">
      <c r="B37" s="109"/>
      <c r="C37" s="110"/>
      <c r="D37" s="111">
        <v>3</v>
      </c>
      <c r="E37" s="111">
        <v>5526</v>
      </c>
      <c r="F37" s="110" t="s">
        <v>63</v>
      </c>
      <c r="G37" s="112" t="s">
        <v>173</v>
      </c>
      <c r="H37" s="113">
        <v>0</v>
      </c>
      <c r="I37" s="114">
        <v>40.18</v>
      </c>
      <c r="J37" s="135">
        <f t="shared" si="0"/>
        <v>79.82</v>
      </c>
      <c r="K37" s="116">
        <v>0</v>
      </c>
      <c r="L37" s="115">
        <v>32.77</v>
      </c>
      <c r="M37" s="136">
        <f t="shared" si="1"/>
        <v>67.22999999999999</v>
      </c>
      <c r="N37" s="137">
        <v>0</v>
      </c>
      <c r="O37" s="115">
        <v>0</v>
      </c>
      <c r="P37" s="138">
        <v>0</v>
      </c>
      <c r="Q37" s="117">
        <f t="shared" si="2"/>
        <v>0</v>
      </c>
      <c r="R37" s="137">
        <v>48.98</v>
      </c>
      <c r="S37" s="115">
        <v>44</v>
      </c>
      <c r="T37" s="117">
        <f t="shared" si="3"/>
        <v>44</v>
      </c>
      <c r="U37" s="113"/>
      <c r="V37" s="114"/>
      <c r="W37" s="135"/>
      <c r="X37" s="118"/>
      <c r="Y37" s="119"/>
    </row>
    <row r="38" spans="2:25" ht="12.75">
      <c r="B38" s="51">
        <v>9008</v>
      </c>
      <c r="C38" s="52" t="s">
        <v>179</v>
      </c>
      <c r="D38" s="79">
        <v>1</v>
      </c>
      <c r="E38" s="79">
        <v>5518</v>
      </c>
      <c r="F38" s="52" t="s">
        <v>110</v>
      </c>
      <c r="G38" s="53" t="s">
        <v>180</v>
      </c>
      <c r="H38" s="104">
        <v>0</v>
      </c>
      <c r="I38" s="105" t="s">
        <v>84</v>
      </c>
      <c r="J38" s="132">
        <f t="shared" si="0"/>
        <v>0</v>
      </c>
      <c r="K38" s="108">
        <v>0</v>
      </c>
      <c r="L38" s="106">
        <v>31.26</v>
      </c>
      <c r="M38" s="132">
        <f t="shared" si="1"/>
        <v>68.74</v>
      </c>
      <c r="N38" s="133">
        <v>0</v>
      </c>
      <c r="O38" s="106">
        <v>0</v>
      </c>
      <c r="P38" s="134">
        <v>0</v>
      </c>
      <c r="Q38" s="107">
        <f t="shared" si="2"/>
        <v>0</v>
      </c>
      <c r="R38" s="133">
        <v>43.34</v>
      </c>
      <c r="S38" s="106">
        <v>44</v>
      </c>
      <c r="T38" s="107">
        <f t="shared" si="3"/>
        <v>44</v>
      </c>
      <c r="U38" s="104">
        <v>0</v>
      </c>
      <c r="V38" s="105">
        <v>0</v>
      </c>
      <c r="W38" s="132">
        <f>IF(OR(V38="снят",V38="н/я",V38="н/ф",V38="",V38=0),0,360-U38-V38)</f>
        <v>0</v>
      </c>
      <c r="X38" s="81">
        <f>SUM(J38:J40,M38:M40,Q38:Q40,T38:T40,W38)</f>
        <v>461.64</v>
      </c>
      <c r="Y38" s="82">
        <f>Y35+1</f>
        <v>11</v>
      </c>
    </row>
    <row r="39" spans="2:25" ht="12.75">
      <c r="B39" s="51"/>
      <c r="C39" s="52"/>
      <c r="D39" s="79">
        <v>2</v>
      </c>
      <c r="E39" s="79">
        <v>4008</v>
      </c>
      <c r="F39" s="52" t="s">
        <v>181</v>
      </c>
      <c r="G39" s="53" t="s">
        <v>182</v>
      </c>
      <c r="H39" s="104">
        <v>5</v>
      </c>
      <c r="I39" s="105">
        <v>40.1</v>
      </c>
      <c r="J39" s="132">
        <f t="shared" si="0"/>
        <v>74.9</v>
      </c>
      <c r="K39" s="108">
        <v>5</v>
      </c>
      <c r="L39" s="106">
        <v>35.97</v>
      </c>
      <c r="M39" s="126">
        <f t="shared" si="1"/>
        <v>59.03</v>
      </c>
      <c r="N39" s="133">
        <v>0</v>
      </c>
      <c r="O39" s="106">
        <v>0</v>
      </c>
      <c r="P39" s="134">
        <v>0</v>
      </c>
      <c r="Q39" s="59">
        <f t="shared" si="2"/>
        <v>0</v>
      </c>
      <c r="R39" s="133">
        <v>43.12</v>
      </c>
      <c r="S39" s="106">
        <v>51</v>
      </c>
      <c r="T39" s="59">
        <f t="shared" si="3"/>
        <v>51</v>
      </c>
      <c r="U39" s="104"/>
      <c r="V39" s="105"/>
      <c r="W39" s="132"/>
      <c r="X39" s="81"/>
      <c r="Y39" s="66"/>
    </row>
    <row r="40" spans="2:25" ht="12.75">
      <c r="B40" s="83"/>
      <c r="C40" s="84"/>
      <c r="D40" s="85">
        <v>3</v>
      </c>
      <c r="E40" s="85">
        <v>5522</v>
      </c>
      <c r="F40" s="84" t="s">
        <v>183</v>
      </c>
      <c r="G40" s="86" t="s">
        <v>184</v>
      </c>
      <c r="H40" s="87">
        <v>0</v>
      </c>
      <c r="I40" s="88">
        <v>40.65</v>
      </c>
      <c r="J40" s="139">
        <f aca="true" t="shared" si="4" ref="J40:J71">IF(OR(I40="снят",I40="н/я",I40="н/ф",I40="",I40=0),0,120-H40-I40)</f>
        <v>79.35</v>
      </c>
      <c r="K40" s="90">
        <v>0</v>
      </c>
      <c r="L40" s="89">
        <v>32.38</v>
      </c>
      <c r="M40" s="122">
        <f aca="true" t="shared" si="5" ref="M40:M71">IF(OR(L40="снят",L40="н/я",L40="н/ф",L40="",L40=0),0,100-K40-L40)</f>
        <v>67.62</v>
      </c>
      <c r="N40" s="128">
        <v>0</v>
      </c>
      <c r="O40" s="89">
        <v>0</v>
      </c>
      <c r="P40" s="124">
        <v>0</v>
      </c>
      <c r="Q40" s="56">
        <f aca="true" t="shared" si="6" ref="Q40:Q71">IF(OR(N40="снят",N40="н/я",N40="н/ф",N40=""),0,O40+P40)</f>
        <v>0</v>
      </c>
      <c r="R40" s="128">
        <v>49.94</v>
      </c>
      <c r="S40" s="89">
        <v>17</v>
      </c>
      <c r="T40" s="56">
        <f aca="true" t="shared" si="7" ref="T40:T71">IF(OR(R40="снят",R40="н/я",R40="н/ф",R40=""),0,S40)</f>
        <v>17</v>
      </c>
      <c r="U40" s="87"/>
      <c r="V40" s="88"/>
      <c r="W40" s="139"/>
      <c r="X40" s="91"/>
      <c r="Y40" s="120"/>
    </row>
    <row r="41" spans="2:25" ht="12.75">
      <c r="B41" s="93">
        <v>9022</v>
      </c>
      <c r="C41" s="94" t="s">
        <v>191</v>
      </c>
      <c r="D41" s="95">
        <v>1</v>
      </c>
      <c r="E41" s="95">
        <v>4021</v>
      </c>
      <c r="F41" s="94" t="s">
        <v>55</v>
      </c>
      <c r="G41" s="96" t="s">
        <v>192</v>
      </c>
      <c r="H41" s="97">
        <v>0</v>
      </c>
      <c r="I41" s="98">
        <v>39.83</v>
      </c>
      <c r="J41" s="129">
        <f t="shared" si="4"/>
        <v>80.17</v>
      </c>
      <c r="K41" s="101">
        <v>0</v>
      </c>
      <c r="L41" s="99" t="s">
        <v>84</v>
      </c>
      <c r="M41" s="129">
        <f t="shared" si="5"/>
        <v>0</v>
      </c>
      <c r="N41" s="130">
        <v>0</v>
      </c>
      <c r="O41" s="99">
        <v>0</v>
      </c>
      <c r="P41" s="131">
        <v>0</v>
      </c>
      <c r="Q41" s="100">
        <f t="shared" si="6"/>
        <v>0</v>
      </c>
      <c r="R41" s="130">
        <v>42.91</v>
      </c>
      <c r="S41" s="99">
        <v>51</v>
      </c>
      <c r="T41" s="100">
        <f t="shared" si="7"/>
        <v>51</v>
      </c>
      <c r="U41" s="97">
        <v>0</v>
      </c>
      <c r="V41" s="98">
        <v>0</v>
      </c>
      <c r="W41" s="129">
        <f>IF(OR(V41="снят",V41="н/я",V41="н/ф",V41="",V41=0),0,360-U41-V41)</f>
        <v>0</v>
      </c>
      <c r="X41" s="102">
        <f>SUM(J41:J43,M41:M43,Q41:Q43,T41:T43,W41)</f>
        <v>456.57</v>
      </c>
      <c r="Y41" s="103">
        <f>Y38+1</f>
        <v>12</v>
      </c>
    </row>
    <row r="42" spans="2:25" ht="12.75">
      <c r="B42" s="51"/>
      <c r="C42" s="52"/>
      <c r="D42" s="79">
        <v>2</v>
      </c>
      <c r="E42" s="79">
        <v>5507</v>
      </c>
      <c r="F42" s="52" t="s">
        <v>193</v>
      </c>
      <c r="G42" s="53" t="s">
        <v>194</v>
      </c>
      <c r="H42" s="104">
        <v>0</v>
      </c>
      <c r="I42" s="105">
        <v>36.59</v>
      </c>
      <c r="J42" s="132">
        <f t="shared" si="4"/>
        <v>83.41</v>
      </c>
      <c r="K42" s="108">
        <v>0</v>
      </c>
      <c r="L42" s="106" t="s">
        <v>84</v>
      </c>
      <c r="M42" s="126">
        <f t="shared" si="5"/>
        <v>0</v>
      </c>
      <c r="N42" s="133">
        <v>0</v>
      </c>
      <c r="O42" s="106">
        <v>0</v>
      </c>
      <c r="P42" s="134">
        <v>0</v>
      </c>
      <c r="Q42" s="59">
        <f t="shared" si="6"/>
        <v>0</v>
      </c>
      <c r="R42" s="133">
        <v>39.69</v>
      </c>
      <c r="S42" s="106">
        <v>51</v>
      </c>
      <c r="T42" s="59">
        <f t="shared" si="7"/>
        <v>51</v>
      </c>
      <c r="U42" s="104"/>
      <c r="V42" s="105"/>
      <c r="W42" s="132"/>
      <c r="X42" s="81"/>
      <c r="Y42" s="66"/>
    </row>
    <row r="43" spans="2:25" ht="12.75">
      <c r="B43" s="109"/>
      <c r="C43" s="110"/>
      <c r="D43" s="111">
        <v>3</v>
      </c>
      <c r="E43" s="111">
        <v>4025</v>
      </c>
      <c r="F43" s="110" t="s">
        <v>195</v>
      </c>
      <c r="G43" s="112" t="s">
        <v>196</v>
      </c>
      <c r="H43" s="113">
        <v>0</v>
      </c>
      <c r="I43" s="114">
        <v>42.75</v>
      </c>
      <c r="J43" s="135">
        <f t="shared" si="4"/>
        <v>77.25</v>
      </c>
      <c r="K43" s="116">
        <v>0</v>
      </c>
      <c r="L43" s="115">
        <v>36.26</v>
      </c>
      <c r="M43" s="136">
        <f t="shared" si="5"/>
        <v>63.74</v>
      </c>
      <c r="N43" s="137">
        <v>0</v>
      </c>
      <c r="O43" s="115">
        <v>0</v>
      </c>
      <c r="P43" s="138">
        <v>0</v>
      </c>
      <c r="Q43" s="117">
        <f t="shared" si="6"/>
        <v>0</v>
      </c>
      <c r="R43" s="137">
        <v>45.86</v>
      </c>
      <c r="S43" s="115">
        <v>50</v>
      </c>
      <c r="T43" s="117">
        <f t="shared" si="7"/>
        <v>50</v>
      </c>
      <c r="U43" s="113"/>
      <c r="V43" s="114"/>
      <c r="W43" s="135"/>
      <c r="X43" s="118"/>
      <c r="Y43" s="119"/>
    </row>
    <row r="44" spans="2:25" ht="12.75">
      <c r="B44" s="51">
        <v>9019</v>
      </c>
      <c r="C44" s="52" t="s">
        <v>174</v>
      </c>
      <c r="D44" s="79">
        <v>1</v>
      </c>
      <c r="E44" s="79">
        <v>5530</v>
      </c>
      <c r="F44" s="52" t="s">
        <v>142</v>
      </c>
      <c r="G44" s="53" t="s">
        <v>175</v>
      </c>
      <c r="H44" s="104">
        <v>0</v>
      </c>
      <c r="I44" s="105">
        <v>38.47</v>
      </c>
      <c r="J44" s="132">
        <f t="shared" si="4"/>
        <v>81.53</v>
      </c>
      <c r="K44" s="108">
        <v>0</v>
      </c>
      <c r="L44" s="106">
        <v>32.45</v>
      </c>
      <c r="M44" s="132">
        <f t="shared" si="5"/>
        <v>67.55</v>
      </c>
      <c r="N44" s="133">
        <v>0</v>
      </c>
      <c r="O44" s="106">
        <v>0</v>
      </c>
      <c r="P44" s="134">
        <v>0</v>
      </c>
      <c r="Q44" s="107">
        <f t="shared" si="6"/>
        <v>0</v>
      </c>
      <c r="R44" s="133">
        <v>44.21</v>
      </c>
      <c r="S44" s="106">
        <v>51</v>
      </c>
      <c r="T44" s="107">
        <f t="shared" si="7"/>
        <v>51</v>
      </c>
      <c r="U44" s="104">
        <v>0</v>
      </c>
      <c r="V44" s="105">
        <v>0</v>
      </c>
      <c r="W44" s="132">
        <f>IF(OR(V44="снят",V44="н/я",V44="н/ф",V44="",V44=0),0,360-U44-V44)</f>
        <v>0</v>
      </c>
      <c r="X44" s="81">
        <f>SUM(J44:J46,M44:M46,Q44:Q46,T44:T46,W44)</f>
        <v>454.07000000000005</v>
      </c>
      <c r="Y44" s="82">
        <f>Y41+1</f>
        <v>13</v>
      </c>
    </row>
    <row r="45" spans="2:25" ht="12.75">
      <c r="B45" s="51"/>
      <c r="C45" s="52"/>
      <c r="D45" s="79">
        <v>2</v>
      </c>
      <c r="E45" s="79">
        <v>4016</v>
      </c>
      <c r="F45" s="52" t="s">
        <v>73</v>
      </c>
      <c r="G45" s="53" t="s">
        <v>176</v>
      </c>
      <c r="H45" s="104">
        <v>0</v>
      </c>
      <c r="I45" s="105" t="s">
        <v>84</v>
      </c>
      <c r="J45" s="132">
        <f t="shared" si="4"/>
        <v>0</v>
      </c>
      <c r="K45" s="108">
        <v>0</v>
      </c>
      <c r="L45" s="106">
        <v>39.81</v>
      </c>
      <c r="M45" s="126">
        <f t="shared" si="5"/>
        <v>60.19</v>
      </c>
      <c r="N45" s="133">
        <v>0</v>
      </c>
      <c r="O45" s="106">
        <v>0</v>
      </c>
      <c r="P45" s="134">
        <v>0</v>
      </c>
      <c r="Q45" s="59">
        <f t="shared" si="6"/>
        <v>0</v>
      </c>
      <c r="R45" s="133">
        <v>33.03</v>
      </c>
      <c r="S45" s="106">
        <v>8</v>
      </c>
      <c r="T45" s="59">
        <f t="shared" si="7"/>
        <v>8</v>
      </c>
      <c r="U45" s="104"/>
      <c r="V45" s="105"/>
      <c r="W45" s="132"/>
      <c r="X45" s="81"/>
      <c r="Y45" s="66"/>
    </row>
    <row r="46" spans="2:25" ht="12.75">
      <c r="B46" s="83"/>
      <c r="C46" s="84"/>
      <c r="D46" s="85">
        <v>3</v>
      </c>
      <c r="E46" s="85">
        <v>5502</v>
      </c>
      <c r="F46" s="84" t="s">
        <v>177</v>
      </c>
      <c r="G46" s="86" t="s">
        <v>178</v>
      </c>
      <c r="H46" s="87">
        <v>5</v>
      </c>
      <c r="I46" s="88">
        <v>43.1</v>
      </c>
      <c r="J46" s="139">
        <f t="shared" si="4"/>
        <v>71.9</v>
      </c>
      <c r="K46" s="90">
        <v>0</v>
      </c>
      <c r="L46" s="89">
        <v>30.1</v>
      </c>
      <c r="M46" s="122">
        <f t="shared" si="5"/>
        <v>69.9</v>
      </c>
      <c r="N46" s="128">
        <v>0</v>
      </c>
      <c r="O46" s="89">
        <v>0</v>
      </c>
      <c r="P46" s="124">
        <v>0</v>
      </c>
      <c r="Q46" s="56">
        <f t="shared" si="6"/>
        <v>0</v>
      </c>
      <c r="R46" s="128">
        <v>43.63</v>
      </c>
      <c r="S46" s="89">
        <v>44</v>
      </c>
      <c r="T46" s="56">
        <f t="shared" si="7"/>
        <v>44</v>
      </c>
      <c r="U46" s="87"/>
      <c r="V46" s="88"/>
      <c r="W46" s="139"/>
      <c r="X46" s="91"/>
      <c r="Y46" s="120"/>
    </row>
    <row r="47" spans="2:25" ht="12.75">
      <c r="B47" s="93">
        <v>9015</v>
      </c>
      <c r="C47" s="94" t="s">
        <v>154</v>
      </c>
      <c r="D47" s="95">
        <v>1</v>
      </c>
      <c r="E47" s="95">
        <v>3013</v>
      </c>
      <c r="F47" s="94" t="s">
        <v>155</v>
      </c>
      <c r="G47" s="96" t="s">
        <v>156</v>
      </c>
      <c r="H47" s="97">
        <v>0</v>
      </c>
      <c r="I47" s="98">
        <v>47.27</v>
      </c>
      <c r="J47" s="129">
        <f t="shared" si="4"/>
        <v>72.72999999999999</v>
      </c>
      <c r="K47" s="101">
        <v>5</v>
      </c>
      <c r="L47" s="99">
        <v>39.14</v>
      </c>
      <c r="M47" s="129">
        <f t="shared" si="5"/>
        <v>55.86</v>
      </c>
      <c r="N47" s="130">
        <v>0</v>
      </c>
      <c r="O47" s="99">
        <v>0</v>
      </c>
      <c r="P47" s="131">
        <v>0</v>
      </c>
      <c r="Q47" s="100">
        <f t="shared" si="6"/>
        <v>0</v>
      </c>
      <c r="R47" s="130" t="s">
        <v>230</v>
      </c>
      <c r="S47" s="99">
        <v>0</v>
      </c>
      <c r="T47" s="100">
        <f t="shared" si="7"/>
        <v>0</v>
      </c>
      <c r="U47" s="97">
        <v>0</v>
      </c>
      <c r="V47" s="98">
        <v>0</v>
      </c>
      <c r="W47" s="129">
        <f>IF(OR(V47="снят",V47="н/я",V47="н/ф",V47="",V47=0),0,360-U47-V47)</f>
        <v>0</v>
      </c>
      <c r="X47" s="102">
        <f>SUM(J47:J49,M47:M49,Q47:Q49,T47:T49,W47)</f>
        <v>441.65999999999997</v>
      </c>
      <c r="Y47" s="103">
        <f>Y44+1</f>
        <v>14</v>
      </c>
    </row>
    <row r="48" spans="2:25" ht="12.75">
      <c r="B48" s="51"/>
      <c r="C48" s="52"/>
      <c r="D48" s="79">
        <v>2</v>
      </c>
      <c r="E48" s="79">
        <v>6518</v>
      </c>
      <c r="F48" s="52" t="s">
        <v>76</v>
      </c>
      <c r="G48" s="53" t="s">
        <v>77</v>
      </c>
      <c r="H48" s="104">
        <v>5</v>
      </c>
      <c r="I48" s="105">
        <v>51.26</v>
      </c>
      <c r="J48" s="132">
        <f t="shared" si="4"/>
        <v>63.74</v>
      </c>
      <c r="K48" s="108">
        <v>5</v>
      </c>
      <c r="L48" s="106">
        <v>40.39</v>
      </c>
      <c r="M48" s="126">
        <f t="shared" si="5"/>
        <v>54.61</v>
      </c>
      <c r="N48" s="133">
        <v>0</v>
      </c>
      <c r="O48" s="106">
        <v>0</v>
      </c>
      <c r="P48" s="134">
        <v>0</v>
      </c>
      <c r="Q48" s="59">
        <f t="shared" si="6"/>
        <v>0</v>
      </c>
      <c r="R48" s="133">
        <v>49.61</v>
      </c>
      <c r="S48" s="106">
        <v>28</v>
      </c>
      <c r="T48" s="59">
        <f t="shared" si="7"/>
        <v>28</v>
      </c>
      <c r="U48" s="104"/>
      <c r="V48" s="105"/>
      <c r="W48" s="132"/>
      <c r="X48" s="81"/>
      <c r="Y48" s="66"/>
    </row>
    <row r="49" spans="2:25" ht="12.75">
      <c r="B49" s="109"/>
      <c r="C49" s="110"/>
      <c r="D49" s="111">
        <v>3</v>
      </c>
      <c r="E49" s="111">
        <v>3012</v>
      </c>
      <c r="F49" s="110" t="s">
        <v>157</v>
      </c>
      <c r="G49" s="112" t="s">
        <v>158</v>
      </c>
      <c r="H49" s="113">
        <v>0</v>
      </c>
      <c r="I49" s="114">
        <v>48.99</v>
      </c>
      <c r="J49" s="135">
        <f t="shared" si="4"/>
        <v>71.00999999999999</v>
      </c>
      <c r="K49" s="116">
        <v>0</v>
      </c>
      <c r="L49" s="115">
        <v>41.29</v>
      </c>
      <c r="M49" s="136">
        <f t="shared" si="5"/>
        <v>58.71</v>
      </c>
      <c r="N49" s="137">
        <v>0</v>
      </c>
      <c r="O49" s="115">
        <v>0</v>
      </c>
      <c r="P49" s="138">
        <v>0</v>
      </c>
      <c r="Q49" s="117">
        <f t="shared" si="6"/>
        <v>0</v>
      </c>
      <c r="R49" s="137">
        <v>48.09</v>
      </c>
      <c r="S49" s="115">
        <v>37</v>
      </c>
      <c r="T49" s="117">
        <f t="shared" si="7"/>
        <v>37</v>
      </c>
      <c r="U49" s="113"/>
      <c r="V49" s="114"/>
      <c r="W49" s="135"/>
      <c r="X49" s="118"/>
      <c r="Y49" s="119"/>
    </row>
    <row r="50" spans="2:25" ht="12.75">
      <c r="B50" s="51">
        <v>9010</v>
      </c>
      <c r="C50" s="52" t="s">
        <v>185</v>
      </c>
      <c r="D50" s="79">
        <v>1</v>
      </c>
      <c r="E50" s="79">
        <v>6508</v>
      </c>
      <c r="F50" s="52" t="s">
        <v>71</v>
      </c>
      <c r="G50" s="53" t="s">
        <v>72</v>
      </c>
      <c r="H50" s="104">
        <v>5</v>
      </c>
      <c r="I50" s="105">
        <v>45.74</v>
      </c>
      <c r="J50" s="132">
        <f t="shared" si="4"/>
        <v>69.25999999999999</v>
      </c>
      <c r="K50" s="108">
        <v>0</v>
      </c>
      <c r="L50" s="106">
        <v>29.8</v>
      </c>
      <c r="M50" s="132">
        <f t="shared" si="5"/>
        <v>70.2</v>
      </c>
      <c r="N50" s="133">
        <v>0</v>
      </c>
      <c r="O50" s="106">
        <v>0</v>
      </c>
      <c r="P50" s="134">
        <v>0</v>
      </c>
      <c r="Q50" s="107">
        <f t="shared" si="6"/>
        <v>0</v>
      </c>
      <c r="R50" s="133">
        <v>25.78</v>
      </c>
      <c r="S50" s="106">
        <v>16</v>
      </c>
      <c r="T50" s="107">
        <f t="shared" si="7"/>
        <v>16</v>
      </c>
      <c r="U50" s="104">
        <v>0</v>
      </c>
      <c r="V50" s="105">
        <v>0</v>
      </c>
      <c r="W50" s="132">
        <f>IF(OR(V50="снят",V50="н/я",V50="н/ф",V50="",V50=0),0,360-U50-V50)</f>
        <v>0</v>
      </c>
      <c r="X50" s="81">
        <f>SUM(J50:J52,M50:M52,Q50:Q52,T50:T52,W50)</f>
        <v>435.59000000000003</v>
      </c>
      <c r="Y50" s="82">
        <f>Y47+1</f>
        <v>15</v>
      </c>
    </row>
    <row r="51" spans="2:25" ht="12.75">
      <c r="B51" s="51"/>
      <c r="C51" s="52"/>
      <c r="D51" s="79">
        <v>2</v>
      </c>
      <c r="E51" s="79">
        <v>4022</v>
      </c>
      <c r="F51" s="52" t="s">
        <v>186</v>
      </c>
      <c r="G51" s="53" t="s">
        <v>187</v>
      </c>
      <c r="H51" s="104">
        <v>5</v>
      </c>
      <c r="I51" s="105">
        <v>41.73</v>
      </c>
      <c r="J51" s="132">
        <f t="shared" si="4"/>
        <v>73.27000000000001</v>
      </c>
      <c r="K51" s="108">
        <v>5</v>
      </c>
      <c r="L51" s="106">
        <v>34.38</v>
      </c>
      <c r="M51" s="126">
        <f t="shared" si="5"/>
        <v>60.62</v>
      </c>
      <c r="N51" s="133">
        <v>0</v>
      </c>
      <c r="O51" s="106">
        <v>0</v>
      </c>
      <c r="P51" s="134">
        <v>0</v>
      </c>
      <c r="Q51" s="59">
        <f t="shared" si="6"/>
        <v>0</v>
      </c>
      <c r="R51" s="133">
        <v>39.41</v>
      </c>
      <c r="S51" s="106">
        <v>51</v>
      </c>
      <c r="T51" s="59">
        <f t="shared" si="7"/>
        <v>51</v>
      </c>
      <c r="U51" s="104"/>
      <c r="V51" s="105"/>
      <c r="W51" s="132"/>
      <c r="X51" s="81"/>
      <c r="Y51" s="66"/>
    </row>
    <row r="52" spans="2:25" ht="12.75">
      <c r="B52" s="83"/>
      <c r="C52" s="84"/>
      <c r="D52" s="85">
        <v>3</v>
      </c>
      <c r="E52" s="85">
        <v>6519</v>
      </c>
      <c r="F52" s="84" t="s">
        <v>89</v>
      </c>
      <c r="G52" s="86" t="s">
        <v>90</v>
      </c>
      <c r="H52" s="87">
        <v>0</v>
      </c>
      <c r="I52" s="88" t="s">
        <v>84</v>
      </c>
      <c r="J52" s="139">
        <f t="shared" si="4"/>
        <v>0</v>
      </c>
      <c r="K52" s="90">
        <v>0</v>
      </c>
      <c r="L52" s="89">
        <v>30.76</v>
      </c>
      <c r="M52" s="122">
        <f t="shared" si="5"/>
        <v>69.24</v>
      </c>
      <c r="N52" s="128">
        <v>0</v>
      </c>
      <c r="O52" s="89">
        <v>0</v>
      </c>
      <c r="P52" s="124">
        <v>0</v>
      </c>
      <c r="Q52" s="56">
        <f t="shared" si="6"/>
        <v>0</v>
      </c>
      <c r="R52" s="128">
        <v>43.24</v>
      </c>
      <c r="S52" s="89">
        <v>26</v>
      </c>
      <c r="T52" s="56">
        <f t="shared" si="7"/>
        <v>26</v>
      </c>
      <c r="U52" s="87"/>
      <c r="V52" s="88"/>
      <c r="W52" s="139"/>
      <c r="X52" s="91"/>
      <c r="Y52" s="120"/>
    </row>
    <row r="53" spans="2:25" ht="12.75">
      <c r="B53" s="93">
        <v>9013</v>
      </c>
      <c r="C53" s="94" t="s">
        <v>165</v>
      </c>
      <c r="D53" s="95">
        <v>1</v>
      </c>
      <c r="E53" s="95">
        <v>4020</v>
      </c>
      <c r="F53" s="94" t="s">
        <v>166</v>
      </c>
      <c r="G53" s="96" t="s">
        <v>167</v>
      </c>
      <c r="H53" s="97">
        <v>0</v>
      </c>
      <c r="I53" s="98">
        <v>42.72</v>
      </c>
      <c r="J53" s="129">
        <f t="shared" si="4"/>
        <v>77.28</v>
      </c>
      <c r="K53" s="101">
        <v>0</v>
      </c>
      <c r="L53" s="99">
        <v>36.69</v>
      </c>
      <c r="M53" s="129">
        <f t="shared" si="5"/>
        <v>63.31</v>
      </c>
      <c r="N53" s="130">
        <v>0</v>
      </c>
      <c r="O53" s="99">
        <v>0</v>
      </c>
      <c r="P53" s="131">
        <v>0</v>
      </c>
      <c r="Q53" s="100">
        <f t="shared" si="6"/>
        <v>0</v>
      </c>
      <c r="R53" s="130" t="s">
        <v>230</v>
      </c>
      <c r="S53" s="99">
        <v>0</v>
      </c>
      <c r="T53" s="100">
        <f t="shared" si="7"/>
        <v>0</v>
      </c>
      <c r="U53" s="97">
        <v>0</v>
      </c>
      <c r="V53" s="98">
        <v>0</v>
      </c>
      <c r="W53" s="129">
        <f>IF(OR(V53="снят",V53="н/я",V53="н/ф",V53="",V53=0),0,360-U53-V53)</f>
        <v>0</v>
      </c>
      <c r="X53" s="102">
        <f>SUM(J53:J55,M53:M55,Q53:Q55,T53:T55,W53)</f>
        <v>428.12</v>
      </c>
      <c r="Y53" s="103">
        <f>Y50+1</f>
        <v>16</v>
      </c>
    </row>
    <row r="54" spans="2:25" ht="12.75">
      <c r="B54" s="51"/>
      <c r="C54" s="52"/>
      <c r="D54" s="79">
        <v>2</v>
      </c>
      <c r="E54" s="79">
        <v>6520</v>
      </c>
      <c r="F54" s="52" t="s">
        <v>69</v>
      </c>
      <c r="G54" s="53" t="s">
        <v>70</v>
      </c>
      <c r="H54" s="104">
        <v>0</v>
      </c>
      <c r="I54" s="105">
        <v>48.61</v>
      </c>
      <c r="J54" s="132">
        <f t="shared" si="4"/>
        <v>71.39</v>
      </c>
      <c r="K54" s="108">
        <v>0</v>
      </c>
      <c r="L54" s="106">
        <v>39.57</v>
      </c>
      <c r="M54" s="126">
        <f t="shared" si="5"/>
        <v>60.43</v>
      </c>
      <c r="N54" s="133">
        <v>0</v>
      </c>
      <c r="O54" s="106">
        <v>0</v>
      </c>
      <c r="P54" s="134">
        <v>0</v>
      </c>
      <c r="Q54" s="59">
        <f t="shared" si="6"/>
        <v>0</v>
      </c>
      <c r="R54" s="133">
        <v>45.78</v>
      </c>
      <c r="S54" s="106">
        <v>43</v>
      </c>
      <c r="T54" s="59">
        <f t="shared" si="7"/>
        <v>43</v>
      </c>
      <c r="U54" s="104"/>
      <c r="V54" s="105"/>
      <c r="W54" s="132"/>
      <c r="X54" s="81"/>
      <c r="Y54" s="66"/>
    </row>
    <row r="55" spans="2:25" ht="12.75">
      <c r="B55" s="109"/>
      <c r="C55" s="110"/>
      <c r="D55" s="111">
        <v>3</v>
      </c>
      <c r="E55" s="111">
        <v>4006</v>
      </c>
      <c r="F55" s="110" t="s">
        <v>168</v>
      </c>
      <c r="G55" s="112" t="s">
        <v>169</v>
      </c>
      <c r="H55" s="113">
        <v>0</v>
      </c>
      <c r="I55" s="114" t="s">
        <v>84</v>
      </c>
      <c r="J55" s="135">
        <f t="shared" si="4"/>
        <v>0</v>
      </c>
      <c r="K55" s="116">
        <v>0</v>
      </c>
      <c r="L55" s="115">
        <v>37.29</v>
      </c>
      <c r="M55" s="136">
        <f t="shared" si="5"/>
        <v>62.71</v>
      </c>
      <c r="N55" s="137">
        <v>0</v>
      </c>
      <c r="O55" s="115">
        <v>0</v>
      </c>
      <c r="P55" s="138">
        <v>0</v>
      </c>
      <c r="Q55" s="117">
        <f t="shared" si="6"/>
        <v>0</v>
      </c>
      <c r="R55" s="137">
        <v>43.48</v>
      </c>
      <c r="S55" s="115">
        <v>50</v>
      </c>
      <c r="T55" s="117">
        <f t="shared" si="7"/>
        <v>50</v>
      </c>
      <c r="U55" s="113"/>
      <c r="V55" s="114"/>
      <c r="W55" s="135"/>
      <c r="X55" s="118"/>
      <c r="Y55" s="119"/>
    </row>
    <row r="56" spans="2:25" ht="12.75">
      <c r="B56" s="51">
        <v>9027</v>
      </c>
      <c r="C56" s="52" t="s">
        <v>159</v>
      </c>
      <c r="D56" s="79">
        <v>1</v>
      </c>
      <c r="E56" s="79">
        <v>5527</v>
      </c>
      <c r="F56" s="52" t="s">
        <v>160</v>
      </c>
      <c r="G56" s="53" t="s">
        <v>161</v>
      </c>
      <c r="H56" s="104">
        <v>0</v>
      </c>
      <c r="I56" s="105">
        <v>44.21</v>
      </c>
      <c r="J56" s="132">
        <f t="shared" si="4"/>
        <v>75.78999999999999</v>
      </c>
      <c r="K56" s="108">
        <v>5</v>
      </c>
      <c r="L56" s="106">
        <v>35.56</v>
      </c>
      <c r="M56" s="132">
        <f t="shared" si="5"/>
        <v>59.44</v>
      </c>
      <c r="N56" s="133">
        <v>0</v>
      </c>
      <c r="O56" s="106">
        <v>0</v>
      </c>
      <c r="P56" s="134">
        <v>0</v>
      </c>
      <c r="Q56" s="107">
        <f t="shared" si="6"/>
        <v>0</v>
      </c>
      <c r="R56" s="133">
        <v>44.92</v>
      </c>
      <c r="S56" s="106">
        <v>50</v>
      </c>
      <c r="T56" s="107">
        <f t="shared" si="7"/>
        <v>50</v>
      </c>
      <c r="U56" s="104">
        <v>0</v>
      </c>
      <c r="V56" s="105">
        <v>0</v>
      </c>
      <c r="W56" s="132">
        <f>IF(OR(V56="снят",V56="н/я",V56="н/ф",V56="",V56=0),0,360-U56-V56)</f>
        <v>0</v>
      </c>
      <c r="X56" s="81">
        <f>SUM(J56:J58,M56:M58,Q56:Q58,T56:T58,W56)</f>
        <v>420.53000000000003</v>
      </c>
      <c r="Y56" s="82">
        <f>Y53+1</f>
        <v>17</v>
      </c>
    </row>
    <row r="57" spans="2:25" ht="12.75">
      <c r="B57" s="51"/>
      <c r="C57" s="52"/>
      <c r="D57" s="79">
        <v>2</v>
      </c>
      <c r="E57" s="79">
        <v>3010</v>
      </c>
      <c r="F57" s="52" t="s">
        <v>102</v>
      </c>
      <c r="G57" s="53" t="s">
        <v>162</v>
      </c>
      <c r="H57" s="104">
        <v>15</v>
      </c>
      <c r="I57" s="105">
        <v>63.26</v>
      </c>
      <c r="J57" s="132">
        <f t="shared" si="4"/>
        <v>41.74</v>
      </c>
      <c r="K57" s="108">
        <v>10</v>
      </c>
      <c r="L57" s="106">
        <v>51.32</v>
      </c>
      <c r="M57" s="126">
        <f t="shared" si="5"/>
        <v>38.68</v>
      </c>
      <c r="N57" s="133">
        <v>0</v>
      </c>
      <c r="O57" s="106">
        <v>0</v>
      </c>
      <c r="P57" s="134">
        <v>0</v>
      </c>
      <c r="Q57" s="59">
        <f t="shared" si="6"/>
        <v>0</v>
      </c>
      <c r="R57" s="133" t="s">
        <v>230</v>
      </c>
      <c r="S57" s="106">
        <v>0</v>
      </c>
      <c r="T57" s="59">
        <f t="shared" si="7"/>
        <v>0</v>
      </c>
      <c r="U57" s="104"/>
      <c r="V57" s="105"/>
      <c r="W57" s="132"/>
      <c r="X57" s="81"/>
      <c r="Y57" s="66"/>
    </row>
    <row r="58" spans="2:25" ht="12.75">
      <c r="B58" s="83"/>
      <c r="C58" s="84"/>
      <c r="D58" s="85">
        <v>3</v>
      </c>
      <c r="E58" s="85">
        <v>5523</v>
      </c>
      <c r="F58" s="84" t="s">
        <v>163</v>
      </c>
      <c r="G58" s="86" t="s">
        <v>164</v>
      </c>
      <c r="H58" s="87">
        <v>5</v>
      </c>
      <c r="I58" s="88">
        <v>40.42</v>
      </c>
      <c r="J58" s="139">
        <f t="shared" si="4"/>
        <v>74.58</v>
      </c>
      <c r="K58" s="90">
        <v>5</v>
      </c>
      <c r="L58" s="89">
        <v>40.7</v>
      </c>
      <c r="M58" s="122">
        <f t="shared" si="5"/>
        <v>54.3</v>
      </c>
      <c r="N58" s="128">
        <v>0</v>
      </c>
      <c r="O58" s="89">
        <v>0</v>
      </c>
      <c r="P58" s="124">
        <v>0</v>
      </c>
      <c r="Q58" s="56">
        <f t="shared" si="6"/>
        <v>0</v>
      </c>
      <c r="R58" s="128">
        <v>45.3</v>
      </c>
      <c r="S58" s="89">
        <v>26</v>
      </c>
      <c r="T58" s="56">
        <f t="shared" si="7"/>
        <v>26</v>
      </c>
      <c r="U58" s="87"/>
      <c r="V58" s="88"/>
      <c r="W58" s="139"/>
      <c r="X58" s="91"/>
      <c r="Y58" s="120"/>
    </row>
    <row r="59" spans="2:25" ht="12.75">
      <c r="B59" s="93">
        <v>9021</v>
      </c>
      <c r="C59" s="94" t="s">
        <v>44</v>
      </c>
      <c r="D59" s="95">
        <v>1</v>
      </c>
      <c r="E59" s="95">
        <v>6515</v>
      </c>
      <c r="F59" s="94" t="s">
        <v>55</v>
      </c>
      <c r="G59" s="96" t="s">
        <v>56</v>
      </c>
      <c r="H59" s="97">
        <v>0</v>
      </c>
      <c r="I59" s="98">
        <v>38.46</v>
      </c>
      <c r="J59" s="129">
        <f t="shared" si="4"/>
        <v>81.53999999999999</v>
      </c>
      <c r="K59" s="101">
        <v>0</v>
      </c>
      <c r="L59" s="99">
        <v>31.87</v>
      </c>
      <c r="M59" s="129">
        <f t="shared" si="5"/>
        <v>68.13</v>
      </c>
      <c r="N59" s="130">
        <v>0</v>
      </c>
      <c r="O59" s="99">
        <v>0</v>
      </c>
      <c r="P59" s="131">
        <v>0</v>
      </c>
      <c r="Q59" s="100">
        <f t="shared" si="6"/>
        <v>0</v>
      </c>
      <c r="R59" s="130">
        <v>41.58</v>
      </c>
      <c r="S59" s="99">
        <v>51</v>
      </c>
      <c r="T59" s="100">
        <f t="shared" si="7"/>
        <v>51</v>
      </c>
      <c r="U59" s="97">
        <v>0</v>
      </c>
      <c r="V59" s="98">
        <v>0</v>
      </c>
      <c r="W59" s="129">
        <f>IF(OR(V59="снят",V59="н/я",V59="н/ф",V59="",V59=0),0,360-U59-V59)</f>
        <v>0</v>
      </c>
      <c r="X59" s="102">
        <f>SUM(J59:J61,M59:M61,Q59:Q61,T59:T61,W59)</f>
        <v>418.95</v>
      </c>
      <c r="Y59" s="103">
        <f>Y56+1</f>
        <v>18</v>
      </c>
    </row>
    <row r="60" spans="2:25" ht="12.75">
      <c r="B60" s="51"/>
      <c r="C60" s="52"/>
      <c r="D60" s="79">
        <v>2</v>
      </c>
      <c r="E60" s="79">
        <v>3007</v>
      </c>
      <c r="F60" s="52" t="s">
        <v>197</v>
      </c>
      <c r="G60" s="53" t="s">
        <v>198</v>
      </c>
      <c r="H60" s="104">
        <v>0</v>
      </c>
      <c r="I60" s="105" t="s">
        <v>84</v>
      </c>
      <c r="J60" s="132">
        <f t="shared" si="4"/>
        <v>0</v>
      </c>
      <c r="K60" s="108">
        <v>0</v>
      </c>
      <c r="L60" s="106" t="s">
        <v>84</v>
      </c>
      <c r="M60" s="126">
        <f t="shared" si="5"/>
        <v>0</v>
      </c>
      <c r="N60" s="133">
        <v>0</v>
      </c>
      <c r="O60" s="106">
        <v>0</v>
      </c>
      <c r="P60" s="134">
        <v>0</v>
      </c>
      <c r="Q60" s="59">
        <f t="shared" si="6"/>
        <v>0</v>
      </c>
      <c r="R60" s="133">
        <v>35.5</v>
      </c>
      <c r="S60" s="106">
        <v>27</v>
      </c>
      <c r="T60" s="59">
        <f t="shared" si="7"/>
        <v>27</v>
      </c>
      <c r="U60" s="104"/>
      <c r="V60" s="105"/>
      <c r="W60" s="132"/>
      <c r="X60" s="81"/>
      <c r="Y60" s="66"/>
    </row>
    <row r="61" spans="2:25" ht="12.75">
      <c r="B61" s="109"/>
      <c r="C61" s="110"/>
      <c r="D61" s="111">
        <v>3</v>
      </c>
      <c r="E61" s="111">
        <v>6512</v>
      </c>
      <c r="F61" s="110" t="s">
        <v>65</v>
      </c>
      <c r="G61" s="112" t="s">
        <v>66</v>
      </c>
      <c r="H61" s="113">
        <v>0</v>
      </c>
      <c r="I61" s="114">
        <v>42.09</v>
      </c>
      <c r="J61" s="135">
        <f t="shared" si="4"/>
        <v>77.91</v>
      </c>
      <c r="K61" s="116">
        <v>5</v>
      </c>
      <c r="L61" s="115">
        <v>32.63</v>
      </c>
      <c r="M61" s="136">
        <f t="shared" si="5"/>
        <v>62.37</v>
      </c>
      <c r="N61" s="137">
        <v>0</v>
      </c>
      <c r="O61" s="115">
        <v>0</v>
      </c>
      <c r="P61" s="138">
        <v>0</v>
      </c>
      <c r="Q61" s="117">
        <f t="shared" si="6"/>
        <v>0</v>
      </c>
      <c r="R61" s="137">
        <v>43.3</v>
      </c>
      <c r="S61" s="115">
        <v>51</v>
      </c>
      <c r="T61" s="117">
        <f t="shared" si="7"/>
        <v>51</v>
      </c>
      <c r="U61" s="113"/>
      <c r="V61" s="114"/>
      <c r="W61" s="135"/>
      <c r="X61" s="118"/>
      <c r="Y61" s="119"/>
    </row>
    <row r="62" spans="2:25" ht="12.75">
      <c r="B62" s="51">
        <v>9011</v>
      </c>
      <c r="C62" s="52" t="s">
        <v>204</v>
      </c>
      <c r="D62" s="79">
        <v>1</v>
      </c>
      <c r="E62" s="79">
        <v>4011</v>
      </c>
      <c r="F62" s="52" t="s">
        <v>205</v>
      </c>
      <c r="G62" s="53" t="s">
        <v>206</v>
      </c>
      <c r="H62" s="104">
        <v>0</v>
      </c>
      <c r="I62" s="105" t="s">
        <v>84</v>
      </c>
      <c r="J62" s="132">
        <f t="shared" si="4"/>
        <v>0</v>
      </c>
      <c r="K62" s="108">
        <v>0</v>
      </c>
      <c r="L62" s="106">
        <v>37.03</v>
      </c>
      <c r="M62" s="132">
        <f t="shared" si="5"/>
        <v>62.97</v>
      </c>
      <c r="N62" s="133">
        <v>0</v>
      </c>
      <c r="O62" s="106">
        <v>0</v>
      </c>
      <c r="P62" s="134">
        <v>0</v>
      </c>
      <c r="Q62" s="107">
        <f t="shared" si="6"/>
        <v>0</v>
      </c>
      <c r="R62" s="133">
        <v>43.16</v>
      </c>
      <c r="S62" s="106">
        <v>50</v>
      </c>
      <c r="T62" s="107">
        <f t="shared" si="7"/>
        <v>50</v>
      </c>
      <c r="U62" s="104">
        <v>0</v>
      </c>
      <c r="V62" s="105">
        <v>0</v>
      </c>
      <c r="W62" s="132">
        <f>IF(OR(V62="снят",V62="н/я",V62="н/ф",V62="",V62=0),0,360-U62-V62)</f>
        <v>0</v>
      </c>
      <c r="X62" s="81">
        <f>SUM(J62:J64,M62:M64,Q62:Q64,T62:T64,W62)</f>
        <v>418.17</v>
      </c>
      <c r="Y62" s="82">
        <f>Y59+1</f>
        <v>19</v>
      </c>
    </row>
    <row r="63" spans="2:25" ht="12.75">
      <c r="B63" s="51"/>
      <c r="C63" s="52"/>
      <c r="D63" s="79">
        <v>2</v>
      </c>
      <c r="E63" s="79">
        <v>6501</v>
      </c>
      <c r="F63" s="52" t="s">
        <v>63</v>
      </c>
      <c r="G63" s="53" t="s">
        <v>64</v>
      </c>
      <c r="H63" s="104">
        <v>0</v>
      </c>
      <c r="I63" s="105">
        <v>39.42</v>
      </c>
      <c r="J63" s="132">
        <f t="shared" si="4"/>
        <v>80.58</v>
      </c>
      <c r="K63" s="108">
        <v>5</v>
      </c>
      <c r="L63" s="106">
        <v>33.1</v>
      </c>
      <c r="M63" s="126">
        <f t="shared" si="5"/>
        <v>61.9</v>
      </c>
      <c r="N63" s="133">
        <v>0</v>
      </c>
      <c r="O63" s="106">
        <v>0</v>
      </c>
      <c r="P63" s="134">
        <v>0</v>
      </c>
      <c r="Q63" s="59">
        <f t="shared" si="6"/>
        <v>0</v>
      </c>
      <c r="R63" s="133">
        <v>40.91</v>
      </c>
      <c r="S63" s="106">
        <v>51</v>
      </c>
      <c r="T63" s="59">
        <f t="shared" si="7"/>
        <v>51</v>
      </c>
      <c r="U63" s="104"/>
      <c r="V63" s="105"/>
      <c r="W63" s="132"/>
      <c r="X63" s="81"/>
      <c r="Y63" s="66"/>
    </row>
    <row r="64" spans="2:25" ht="12.75">
      <c r="B64" s="83"/>
      <c r="C64" s="84"/>
      <c r="D64" s="85">
        <v>3</v>
      </c>
      <c r="E64" s="85">
        <v>4010</v>
      </c>
      <c r="F64" s="84" t="s">
        <v>207</v>
      </c>
      <c r="G64" s="86" t="s">
        <v>208</v>
      </c>
      <c r="H64" s="87">
        <v>0</v>
      </c>
      <c r="I64" s="88" t="s">
        <v>84</v>
      </c>
      <c r="J64" s="139">
        <f t="shared" si="4"/>
        <v>0</v>
      </c>
      <c r="K64" s="90">
        <v>0</v>
      </c>
      <c r="L64" s="89">
        <v>38.28</v>
      </c>
      <c r="M64" s="122">
        <f t="shared" si="5"/>
        <v>61.72</v>
      </c>
      <c r="N64" s="128">
        <v>0</v>
      </c>
      <c r="O64" s="89">
        <v>0</v>
      </c>
      <c r="P64" s="124">
        <v>0</v>
      </c>
      <c r="Q64" s="56">
        <f t="shared" si="6"/>
        <v>0</v>
      </c>
      <c r="R64" s="128">
        <v>44.58</v>
      </c>
      <c r="S64" s="89">
        <v>50</v>
      </c>
      <c r="T64" s="56">
        <f t="shared" si="7"/>
        <v>50</v>
      </c>
      <c r="U64" s="87"/>
      <c r="V64" s="88"/>
      <c r="W64" s="139"/>
      <c r="X64" s="91"/>
      <c r="Y64" s="120"/>
    </row>
    <row r="65" spans="2:25" ht="12.75">
      <c r="B65" s="93">
        <v>9009</v>
      </c>
      <c r="C65" s="94" t="s">
        <v>188</v>
      </c>
      <c r="D65" s="95">
        <v>1</v>
      </c>
      <c r="E65" s="95">
        <v>6507</v>
      </c>
      <c r="F65" s="94" t="s">
        <v>93</v>
      </c>
      <c r="G65" s="96" t="s">
        <v>94</v>
      </c>
      <c r="H65" s="97">
        <v>0</v>
      </c>
      <c r="I65" s="98" t="s">
        <v>84</v>
      </c>
      <c r="J65" s="129">
        <f t="shared" si="4"/>
        <v>0</v>
      </c>
      <c r="K65" s="101">
        <v>5</v>
      </c>
      <c r="L65" s="99">
        <v>42.88</v>
      </c>
      <c r="M65" s="129">
        <f t="shared" si="5"/>
        <v>52.12</v>
      </c>
      <c r="N65" s="130">
        <v>0</v>
      </c>
      <c r="O65" s="99">
        <v>0</v>
      </c>
      <c r="P65" s="131">
        <v>0</v>
      </c>
      <c r="Q65" s="100">
        <f t="shared" si="6"/>
        <v>0</v>
      </c>
      <c r="R65" s="130">
        <v>43.52</v>
      </c>
      <c r="S65" s="99">
        <v>21</v>
      </c>
      <c r="T65" s="100">
        <f t="shared" si="7"/>
        <v>21</v>
      </c>
      <c r="U65" s="97">
        <v>0</v>
      </c>
      <c r="V65" s="98">
        <v>0</v>
      </c>
      <c r="W65" s="129">
        <f>IF(OR(V65="снят",V65="н/я",V65="н/ф",V65="",V65=0),0,360-U65-V65)</f>
        <v>0</v>
      </c>
      <c r="X65" s="102">
        <f>SUM(J65:J67,M65:M67,Q65:Q67,T65:T67,W65)</f>
        <v>415.8</v>
      </c>
      <c r="Y65" s="103">
        <f>Y62+1</f>
        <v>20</v>
      </c>
    </row>
    <row r="66" spans="2:25" ht="12.75">
      <c r="B66" s="51"/>
      <c r="C66" s="52"/>
      <c r="D66" s="79">
        <v>2</v>
      </c>
      <c r="E66" s="79">
        <v>4015</v>
      </c>
      <c r="F66" s="52" t="s">
        <v>189</v>
      </c>
      <c r="G66" s="53" t="s">
        <v>190</v>
      </c>
      <c r="H66" s="104">
        <v>10</v>
      </c>
      <c r="I66" s="105">
        <v>54.79</v>
      </c>
      <c r="J66" s="132">
        <f t="shared" si="4"/>
        <v>55.21</v>
      </c>
      <c r="K66" s="108">
        <v>0</v>
      </c>
      <c r="L66" s="106">
        <v>43.38</v>
      </c>
      <c r="M66" s="126">
        <f t="shared" si="5"/>
        <v>56.62</v>
      </c>
      <c r="N66" s="133">
        <v>0</v>
      </c>
      <c r="O66" s="106">
        <v>0</v>
      </c>
      <c r="P66" s="134">
        <v>0</v>
      </c>
      <c r="Q66" s="59">
        <f t="shared" si="6"/>
        <v>0</v>
      </c>
      <c r="R66" s="133">
        <v>47.54</v>
      </c>
      <c r="S66" s="106">
        <v>42</v>
      </c>
      <c r="T66" s="59">
        <f t="shared" si="7"/>
        <v>42</v>
      </c>
      <c r="U66" s="104"/>
      <c r="V66" s="105"/>
      <c r="W66" s="132"/>
      <c r="X66" s="81"/>
      <c r="Y66" s="66"/>
    </row>
    <row r="67" spans="2:25" ht="12.75">
      <c r="B67" s="109"/>
      <c r="C67" s="110"/>
      <c r="D67" s="111">
        <v>3</v>
      </c>
      <c r="E67" s="111">
        <v>6514</v>
      </c>
      <c r="F67" s="110" t="s">
        <v>67</v>
      </c>
      <c r="G67" s="112" t="s">
        <v>68</v>
      </c>
      <c r="H67" s="113">
        <v>5</v>
      </c>
      <c r="I67" s="114">
        <v>42.26</v>
      </c>
      <c r="J67" s="135">
        <f t="shared" si="4"/>
        <v>72.74000000000001</v>
      </c>
      <c r="K67" s="116">
        <v>0</v>
      </c>
      <c r="L67" s="115">
        <v>34.89</v>
      </c>
      <c r="M67" s="136">
        <f t="shared" si="5"/>
        <v>65.11</v>
      </c>
      <c r="N67" s="137">
        <v>0</v>
      </c>
      <c r="O67" s="115">
        <v>0</v>
      </c>
      <c r="P67" s="138">
        <v>0</v>
      </c>
      <c r="Q67" s="117">
        <f t="shared" si="6"/>
        <v>0</v>
      </c>
      <c r="R67" s="137">
        <v>44.28</v>
      </c>
      <c r="S67" s="115">
        <v>51</v>
      </c>
      <c r="T67" s="117">
        <f t="shared" si="7"/>
        <v>51</v>
      </c>
      <c r="U67" s="113"/>
      <c r="V67" s="114"/>
      <c r="W67" s="135"/>
      <c r="X67" s="118"/>
      <c r="Y67" s="119"/>
    </row>
    <row r="68" spans="2:25" ht="12.75">
      <c r="B68" s="51">
        <v>9025</v>
      </c>
      <c r="C68" s="52" t="s">
        <v>209</v>
      </c>
      <c r="D68" s="79">
        <v>1</v>
      </c>
      <c r="E68" s="79">
        <v>6516</v>
      </c>
      <c r="F68" s="52" t="s">
        <v>59</v>
      </c>
      <c r="G68" s="53" t="s">
        <v>60</v>
      </c>
      <c r="H68" s="104">
        <v>0</v>
      </c>
      <c r="I68" s="105">
        <v>46.49</v>
      </c>
      <c r="J68" s="132">
        <f t="shared" si="4"/>
        <v>73.50999999999999</v>
      </c>
      <c r="K68" s="108">
        <v>0</v>
      </c>
      <c r="L68" s="106">
        <v>36.91</v>
      </c>
      <c r="M68" s="132">
        <f t="shared" si="5"/>
        <v>63.09</v>
      </c>
      <c r="N68" s="133">
        <v>0</v>
      </c>
      <c r="O68" s="106">
        <v>0</v>
      </c>
      <c r="P68" s="134">
        <v>0</v>
      </c>
      <c r="Q68" s="107">
        <f t="shared" si="6"/>
        <v>0</v>
      </c>
      <c r="R68" s="133">
        <v>46.25</v>
      </c>
      <c r="S68" s="106">
        <v>44</v>
      </c>
      <c r="T68" s="107">
        <f t="shared" si="7"/>
        <v>44</v>
      </c>
      <c r="U68" s="104">
        <v>0</v>
      </c>
      <c r="V68" s="105">
        <v>0</v>
      </c>
      <c r="W68" s="132">
        <f>IF(OR(V68="снят",V68="н/я",V68="н/ф",V68="",V68=0),0,360-U68-V68)</f>
        <v>0</v>
      </c>
      <c r="X68" s="81">
        <f>SUM(J68:J70,M68:M70,Q68:Q70,T68:T70,W68)</f>
        <v>407.89</v>
      </c>
      <c r="Y68" s="82">
        <f>Y65+1</f>
        <v>21</v>
      </c>
    </row>
    <row r="69" spans="2:25" ht="12.75">
      <c r="B69" s="51"/>
      <c r="C69" s="52"/>
      <c r="D69" s="79">
        <v>2</v>
      </c>
      <c r="E69" s="79">
        <v>4023</v>
      </c>
      <c r="F69" s="52" t="s">
        <v>129</v>
      </c>
      <c r="G69" s="53" t="s">
        <v>210</v>
      </c>
      <c r="H69" s="104">
        <v>0</v>
      </c>
      <c r="I69" s="105" t="s">
        <v>84</v>
      </c>
      <c r="J69" s="132">
        <f t="shared" si="4"/>
        <v>0</v>
      </c>
      <c r="K69" s="108">
        <v>0</v>
      </c>
      <c r="L69" s="106">
        <v>34.3</v>
      </c>
      <c r="M69" s="126">
        <f t="shared" si="5"/>
        <v>65.7</v>
      </c>
      <c r="N69" s="133">
        <v>0</v>
      </c>
      <c r="O69" s="106">
        <v>0</v>
      </c>
      <c r="P69" s="134">
        <v>0</v>
      </c>
      <c r="Q69" s="59">
        <f t="shared" si="6"/>
        <v>0</v>
      </c>
      <c r="R69" s="133">
        <v>42.09</v>
      </c>
      <c r="S69" s="106">
        <v>50</v>
      </c>
      <c r="T69" s="59">
        <f t="shared" si="7"/>
        <v>50</v>
      </c>
      <c r="U69" s="104"/>
      <c r="V69" s="105"/>
      <c r="W69" s="132"/>
      <c r="X69" s="81"/>
      <c r="Y69" s="66"/>
    </row>
    <row r="70" spans="2:25" ht="12.75">
      <c r="B70" s="83"/>
      <c r="C70" s="84"/>
      <c r="D70" s="85">
        <v>3</v>
      </c>
      <c r="E70" s="85">
        <v>6522</v>
      </c>
      <c r="F70" s="84" t="s">
        <v>91</v>
      </c>
      <c r="G70" s="86" t="s">
        <v>92</v>
      </c>
      <c r="H70" s="87">
        <v>0</v>
      </c>
      <c r="I70" s="88" t="s">
        <v>84</v>
      </c>
      <c r="J70" s="139">
        <f t="shared" si="4"/>
        <v>0</v>
      </c>
      <c r="K70" s="90">
        <v>5</v>
      </c>
      <c r="L70" s="89">
        <v>34.41</v>
      </c>
      <c r="M70" s="122">
        <f t="shared" si="5"/>
        <v>60.59</v>
      </c>
      <c r="N70" s="128">
        <v>0</v>
      </c>
      <c r="O70" s="89">
        <v>0</v>
      </c>
      <c r="P70" s="124">
        <v>0</v>
      </c>
      <c r="Q70" s="56">
        <f t="shared" si="6"/>
        <v>0</v>
      </c>
      <c r="R70" s="128">
        <v>42.09</v>
      </c>
      <c r="S70" s="89">
        <v>51</v>
      </c>
      <c r="T70" s="56">
        <f t="shared" si="7"/>
        <v>51</v>
      </c>
      <c r="U70" s="87"/>
      <c r="V70" s="88"/>
      <c r="W70" s="139"/>
      <c r="X70" s="91"/>
      <c r="Y70" s="120"/>
    </row>
    <row r="71" spans="2:25" ht="12.75">
      <c r="B71" s="93">
        <v>9004</v>
      </c>
      <c r="C71" s="94" t="s">
        <v>211</v>
      </c>
      <c r="D71" s="95">
        <v>1</v>
      </c>
      <c r="E71" s="95">
        <v>4028</v>
      </c>
      <c r="F71" s="94" t="s">
        <v>118</v>
      </c>
      <c r="G71" s="96" t="s">
        <v>212</v>
      </c>
      <c r="H71" s="97">
        <v>0</v>
      </c>
      <c r="I71" s="98">
        <v>37.58</v>
      </c>
      <c r="J71" s="129">
        <f t="shared" si="4"/>
        <v>82.42</v>
      </c>
      <c r="K71" s="101">
        <v>5</v>
      </c>
      <c r="L71" s="99">
        <v>31.46</v>
      </c>
      <c r="M71" s="129">
        <f t="shared" si="5"/>
        <v>63.54</v>
      </c>
      <c r="N71" s="130">
        <v>0</v>
      </c>
      <c r="O71" s="99">
        <v>0</v>
      </c>
      <c r="P71" s="131">
        <v>0</v>
      </c>
      <c r="Q71" s="100">
        <f t="shared" si="6"/>
        <v>0</v>
      </c>
      <c r="R71" s="130">
        <v>42.7</v>
      </c>
      <c r="S71" s="99">
        <v>44</v>
      </c>
      <c r="T71" s="100">
        <f t="shared" si="7"/>
        <v>44</v>
      </c>
      <c r="U71" s="97">
        <v>0</v>
      </c>
      <c r="V71" s="98">
        <v>0</v>
      </c>
      <c r="W71" s="129">
        <f>IF(OR(V71="снят",V71="н/я",V71="н/ф",V71="",V71=0),0,360-U71-V71)</f>
        <v>0</v>
      </c>
      <c r="X71" s="102">
        <f>SUM(J71:J73,M71:M73,Q71:Q73,T71:T73,W71)</f>
        <v>396.98</v>
      </c>
      <c r="Y71" s="103">
        <f>Y68+1</f>
        <v>22</v>
      </c>
    </row>
    <row r="72" spans="2:25" ht="12.75">
      <c r="B72" s="51"/>
      <c r="C72" s="52"/>
      <c r="D72" s="79">
        <v>2</v>
      </c>
      <c r="E72" s="79">
        <v>5509</v>
      </c>
      <c r="F72" s="52" t="s">
        <v>183</v>
      </c>
      <c r="G72" s="53" t="s">
        <v>213</v>
      </c>
      <c r="H72" s="104">
        <v>0</v>
      </c>
      <c r="I72" s="105" t="s">
        <v>84</v>
      </c>
      <c r="J72" s="132">
        <f aca="true" t="shared" si="8" ref="J72:J88">IF(OR(I72="снят",I72="н/я",I72="н/ф",I72="",I72=0),0,120-H72-I72)</f>
        <v>0</v>
      </c>
      <c r="K72" s="108">
        <v>5</v>
      </c>
      <c r="L72" s="106">
        <v>32.39</v>
      </c>
      <c r="M72" s="126">
        <f aca="true" t="shared" si="9" ref="M72:M88">IF(OR(L72="снят",L72="н/я",L72="н/ф",L72="",L72=0),0,100-K72-L72)</f>
        <v>62.61</v>
      </c>
      <c r="N72" s="133">
        <v>0</v>
      </c>
      <c r="O72" s="106">
        <v>0</v>
      </c>
      <c r="P72" s="134">
        <v>0</v>
      </c>
      <c r="Q72" s="59">
        <f aca="true" t="shared" si="10" ref="Q72:Q88">IF(OR(N72="снят",N72="н/я",N72="н/ф",N72=""),0,O72+P72)</f>
        <v>0</v>
      </c>
      <c r="R72" s="133">
        <v>41.67</v>
      </c>
      <c r="S72" s="106">
        <v>51</v>
      </c>
      <c r="T72" s="59">
        <f aca="true" t="shared" si="11" ref="T72:T88">IF(OR(R72="снят",R72="н/я",R72="н/ф",R72=""),0,S72)</f>
        <v>51</v>
      </c>
      <c r="U72" s="104"/>
      <c r="V72" s="105"/>
      <c r="W72" s="132"/>
      <c r="X72" s="81"/>
      <c r="Y72" s="66"/>
    </row>
    <row r="73" spans="2:25" ht="12.75">
      <c r="B73" s="109"/>
      <c r="C73" s="110"/>
      <c r="D73" s="111">
        <v>3</v>
      </c>
      <c r="E73" s="111">
        <v>4031</v>
      </c>
      <c r="F73" s="110" t="s">
        <v>214</v>
      </c>
      <c r="G73" s="112" t="s">
        <v>215</v>
      </c>
      <c r="H73" s="113">
        <v>0</v>
      </c>
      <c r="I73" s="114" t="s">
        <v>84</v>
      </c>
      <c r="J73" s="135">
        <f t="shared" si="8"/>
        <v>0</v>
      </c>
      <c r="K73" s="116">
        <v>0</v>
      </c>
      <c r="L73" s="115">
        <v>34.59</v>
      </c>
      <c r="M73" s="136">
        <f t="shared" si="9"/>
        <v>65.41</v>
      </c>
      <c r="N73" s="137">
        <v>0</v>
      </c>
      <c r="O73" s="115">
        <v>0</v>
      </c>
      <c r="P73" s="138">
        <v>0</v>
      </c>
      <c r="Q73" s="117">
        <f t="shared" si="10"/>
        <v>0</v>
      </c>
      <c r="R73" s="137">
        <v>32.11</v>
      </c>
      <c r="S73" s="115">
        <v>28</v>
      </c>
      <c r="T73" s="117">
        <f t="shared" si="11"/>
        <v>28</v>
      </c>
      <c r="U73" s="113"/>
      <c r="V73" s="114"/>
      <c r="W73" s="135"/>
      <c r="X73" s="118"/>
      <c r="Y73" s="119"/>
    </row>
    <row r="74" spans="2:25" ht="12.75">
      <c r="B74" s="51">
        <v>9017</v>
      </c>
      <c r="C74" s="52" t="s">
        <v>199</v>
      </c>
      <c r="D74" s="79">
        <v>1</v>
      </c>
      <c r="E74" s="79">
        <v>6510</v>
      </c>
      <c r="F74" s="52" t="s">
        <v>99</v>
      </c>
      <c r="G74" s="53" t="s">
        <v>100</v>
      </c>
      <c r="H74" s="104">
        <v>0</v>
      </c>
      <c r="I74" s="105" t="s">
        <v>84</v>
      </c>
      <c r="J74" s="132">
        <f t="shared" si="8"/>
        <v>0</v>
      </c>
      <c r="K74" s="108">
        <v>0</v>
      </c>
      <c r="L74" s="106" t="s">
        <v>84</v>
      </c>
      <c r="M74" s="132">
        <f t="shared" si="9"/>
        <v>0</v>
      </c>
      <c r="N74" s="133">
        <v>0</v>
      </c>
      <c r="O74" s="106">
        <v>0</v>
      </c>
      <c r="P74" s="134">
        <v>0</v>
      </c>
      <c r="Q74" s="107">
        <f t="shared" si="10"/>
        <v>0</v>
      </c>
      <c r="R74" s="133">
        <v>44.44</v>
      </c>
      <c r="S74" s="106">
        <v>51</v>
      </c>
      <c r="T74" s="107">
        <f t="shared" si="11"/>
        <v>51</v>
      </c>
      <c r="U74" s="104">
        <v>0</v>
      </c>
      <c r="V74" s="105">
        <v>0</v>
      </c>
      <c r="W74" s="132">
        <f>IF(OR(V74="снят",V74="н/я",V74="н/ф",V74="",V74=0),0,360-U74-V74)</f>
        <v>0</v>
      </c>
      <c r="X74" s="81">
        <f>SUM(J74:J76,M74:M76,Q74:Q76,T74:T76,W74)</f>
        <v>381.90000000000003</v>
      </c>
      <c r="Y74" s="82">
        <f>Y71+1</f>
        <v>23</v>
      </c>
    </row>
    <row r="75" spans="2:25" ht="12.75">
      <c r="B75" s="51"/>
      <c r="C75" s="52"/>
      <c r="D75" s="79">
        <v>2</v>
      </c>
      <c r="E75" s="79">
        <v>4027</v>
      </c>
      <c r="F75" s="52" t="s">
        <v>200</v>
      </c>
      <c r="G75" s="53" t="s">
        <v>201</v>
      </c>
      <c r="H75" s="104">
        <v>5</v>
      </c>
      <c r="I75" s="105">
        <v>48.28</v>
      </c>
      <c r="J75" s="132">
        <f t="shared" si="8"/>
        <v>66.72</v>
      </c>
      <c r="K75" s="108">
        <v>5</v>
      </c>
      <c r="L75" s="106">
        <v>42.07</v>
      </c>
      <c r="M75" s="126">
        <f t="shared" si="9"/>
        <v>52.93</v>
      </c>
      <c r="N75" s="133">
        <v>0</v>
      </c>
      <c r="O75" s="106">
        <v>0</v>
      </c>
      <c r="P75" s="134">
        <v>0</v>
      </c>
      <c r="Q75" s="59">
        <f t="shared" si="10"/>
        <v>0</v>
      </c>
      <c r="R75" s="133">
        <v>45.37</v>
      </c>
      <c r="S75" s="106">
        <v>49</v>
      </c>
      <c r="T75" s="59">
        <f t="shared" si="11"/>
        <v>49</v>
      </c>
      <c r="U75" s="104"/>
      <c r="V75" s="105"/>
      <c r="W75" s="132"/>
      <c r="X75" s="81"/>
      <c r="Y75" s="66"/>
    </row>
    <row r="76" spans="2:25" ht="12.75">
      <c r="B76" s="83"/>
      <c r="C76" s="84"/>
      <c r="D76" s="85">
        <v>3</v>
      </c>
      <c r="E76" s="85">
        <v>6521</v>
      </c>
      <c r="F76" s="84" t="s">
        <v>57</v>
      </c>
      <c r="G76" s="86" t="s">
        <v>58</v>
      </c>
      <c r="H76" s="87">
        <v>0</v>
      </c>
      <c r="I76" s="88">
        <v>44.54</v>
      </c>
      <c r="J76" s="139">
        <f t="shared" si="8"/>
        <v>75.46000000000001</v>
      </c>
      <c r="K76" s="90">
        <v>0</v>
      </c>
      <c r="L76" s="89">
        <v>37.21</v>
      </c>
      <c r="M76" s="122">
        <f t="shared" si="9"/>
        <v>62.79</v>
      </c>
      <c r="N76" s="128">
        <v>0</v>
      </c>
      <c r="O76" s="89">
        <v>0</v>
      </c>
      <c r="P76" s="124">
        <v>0</v>
      </c>
      <c r="Q76" s="56">
        <f t="shared" si="10"/>
        <v>0</v>
      </c>
      <c r="R76" s="128">
        <v>37.54</v>
      </c>
      <c r="S76" s="89">
        <v>24</v>
      </c>
      <c r="T76" s="56">
        <f t="shared" si="11"/>
        <v>24</v>
      </c>
      <c r="U76" s="87"/>
      <c r="V76" s="88"/>
      <c r="W76" s="139"/>
      <c r="X76" s="91"/>
      <c r="Y76" s="120"/>
    </row>
    <row r="77" spans="2:25" ht="12.75">
      <c r="B77" s="93">
        <v>9006</v>
      </c>
      <c r="C77" s="94" t="s">
        <v>225</v>
      </c>
      <c r="D77" s="95">
        <v>1</v>
      </c>
      <c r="E77" s="95">
        <v>5514</v>
      </c>
      <c r="F77" s="94" t="s">
        <v>118</v>
      </c>
      <c r="G77" s="96" t="s">
        <v>226</v>
      </c>
      <c r="H77" s="97">
        <v>0</v>
      </c>
      <c r="I77" s="98" t="s">
        <v>84</v>
      </c>
      <c r="J77" s="129">
        <f t="shared" si="8"/>
        <v>0</v>
      </c>
      <c r="K77" s="101">
        <v>0</v>
      </c>
      <c r="L77" s="99">
        <v>32.04</v>
      </c>
      <c r="M77" s="129">
        <f t="shared" si="9"/>
        <v>67.96000000000001</v>
      </c>
      <c r="N77" s="130">
        <v>0</v>
      </c>
      <c r="O77" s="99">
        <v>0</v>
      </c>
      <c r="P77" s="131">
        <v>0</v>
      </c>
      <c r="Q77" s="100">
        <f t="shared" si="10"/>
        <v>0</v>
      </c>
      <c r="R77" s="130" t="s">
        <v>231</v>
      </c>
      <c r="S77" s="99">
        <v>51</v>
      </c>
      <c r="T77" s="100">
        <f t="shared" si="11"/>
        <v>51</v>
      </c>
      <c r="U77" s="97">
        <v>0</v>
      </c>
      <c r="V77" s="98">
        <v>0</v>
      </c>
      <c r="W77" s="129">
        <f>IF(OR(V77="снят",V77="н/я",V77="н/ф",V77="",V77=0),0,360-U77-V77)</f>
        <v>0</v>
      </c>
      <c r="X77" s="102">
        <f>SUM(J77:J79,M77:M79,Q77:Q79,T77:T79,W77)</f>
        <v>347.33</v>
      </c>
      <c r="Y77" s="103">
        <f>Y74+1</f>
        <v>24</v>
      </c>
    </row>
    <row r="78" spans="2:25" ht="12.75">
      <c r="B78" s="51"/>
      <c r="C78" s="52"/>
      <c r="D78" s="79">
        <v>2</v>
      </c>
      <c r="E78" s="79">
        <v>3014</v>
      </c>
      <c r="F78" s="52" t="s">
        <v>67</v>
      </c>
      <c r="G78" s="53" t="s">
        <v>227</v>
      </c>
      <c r="H78" s="104">
        <v>0</v>
      </c>
      <c r="I78" s="105" t="s">
        <v>84</v>
      </c>
      <c r="J78" s="132">
        <f t="shared" si="8"/>
        <v>0</v>
      </c>
      <c r="K78" s="108">
        <v>5</v>
      </c>
      <c r="L78" s="106">
        <v>37.24</v>
      </c>
      <c r="M78" s="126">
        <f t="shared" si="9"/>
        <v>57.76</v>
      </c>
      <c r="N78" s="133">
        <v>0</v>
      </c>
      <c r="O78" s="106">
        <v>0</v>
      </c>
      <c r="P78" s="134">
        <v>0</v>
      </c>
      <c r="Q78" s="59">
        <f t="shared" si="10"/>
        <v>0</v>
      </c>
      <c r="R78" s="133">
        <v>43.55</v>
      </c>
      <c r="S78" s="106">
        <v>50</v>
      </c>
      <c r="T78" s="59">
        <f t="shared" si="11"/>
        <v>50</v>
      </c>
      <c r="U78" s="104"/>
      <c r="V78" s="105"/>
      <c r="W78" s="132"/>
      <c r="X78" s="81"/>
      <c r="Y78" s="66"/>
    </row>
    <row r="79" spans="2:25" ht="12.75">
      <c r="B79" s="109"/>
      <c r="C79" s="110"/>
      <c r="D79" s="111">
        <v>3</v>
      </c>
      <c r="E79" s="111">
        <v>5504</v>
      </c>
      <c r="F79" s="110" t="s">
        <v>228</v>
      </c>
      <c r="G79" s="112" t="s">
        <v>229</v>
      </c>
      <c r="H79" s="113">
        <v>0</v>
      </c>
      <c r="I79" s="114" t="s">
        <v>84</v>
      </c>
      <c r="J79" s="135">
        <f t="shared" si="8"/>
        <v>0</v>
      </c>
      <c r="K79" s="116">
        <v>0</v>
      </c>
      <c r="L79" s="115">
        <v>30.39</v>
      </c>
      <c r="M79" s="136">
        <f t="shared" si="9"/>
        <v>69.61</v>
      </c>
      <c r="N79" s="137">
        <v>0</v>
      </c>
      <c r="O79" s="115">
        <v>0</v>
      </c>
      <c r="P79" s="138">
        <v>0</v>
      </c>
      <c r="Q79" s="117">
        <f t="shared" si="10"/>
        <v>0</v>
      </c>
      <c r="R79" s="137">
        <v>39.22</v>
      </c>
      <c r="S79" s="115">
        <v>51</v>
      </c>
      <c r="T79" s="117">
        <f t="shared" si="11"/>
        <v>51</v>
      </c>
      <c r="U79" s="113"/>
      <c r="V79" s="114"/>
      <c r="W79" s="135"/>
      <c r="X79" s="118"/>
      <c r="Y79" s="119"/>
    </row>
    <row r="80" spans="2:25" ht="12.75">
      <c r="B80" s="51">
        <v>9026</v>
      </c>
      <c r="C80" s="52" t="s">
        <v>202</v>
      </c>
      <c r="D80" s="79">
        <v>1</v>
      </c>
      <c r="E80" s="79">
        <v>6503</v>
      </c>
      <c r="F80" s="52" t="s">
        <v>87</v>
      </c>
      <c r="G80" s="53" t="s">
        <v>88</v>
      </c>
      <c r="H80" s="104">
        <v>5</v>
      </c>
      <c r="I80" s="105">
        <v>47.99</v>
      </c>
      <c r="J80" s="132">
        <f t="shared" si="8"/>
        <v>67.00999999999999</v>
      </c>
      <c r="K80" s="108">
        <v>0</v>
      </c>
      <c r="L80" s="106" t="s">
        <v>84</v>
      </c>
      <c r="M80" s="132">
        <f t="shared" si="9"/>
        <v>0</v>
      </c>
      <c r="N80" s="133">
        <v>0</v>
      </c>
      <c r="O80" s="106">
        <v>0</v>
      </c>
      <c r="P80" s="134">
        <v>0</v>
      </c>
      <c r="Q80" s="107">
        <f t="shared" si="10"/>
        <v>0</v>
      </c>
      <c r="R80" s="133">
        <v>41.9</v>
      </c>
      <c r="S80" s="106">
        <v>49</v>
      </c>
      <c r="T80" s="107">
        <f t="shared" si="11"/>
        <v>49</v>
      </c>
      <c r="U80" s="104">
        <v>0</v>
      </c>
      <c r="V80" s="105">
        <v>0</v>
      </c>
      <c r="W80" s="132">
        <f>IF(OR(V80="снят",V80="н/я",V80="н/ф",V80="",V80=0),0,360-U80-V80)</f>
        <v>0</v>
      </c>
      <c r="X80" s="81">
        <f>SUM(J80:J82,M80:M82,Q80:Q82,T80:T82,W80)</f>
        <v>321.49</v>
      </c>
      <c r="Y80" s="82">
        <f>Y77+1</f>
        <v>25</v>
      </c>
    </row>
    <row r="81" spans="2:25" ht="12.75">
      <c r="B81" s="51"/>
      <c r="C81" s="52"/>
      <c r="D81" s="79">
        <v>2</v>
      </c>
      <c r="E81" s="79">
        <v>4032</v>
      </c>
      <c r="F81" s="52" t="s">
        <v>95</v>
      </c>
      <c r="G81" s="53" t="s">
        <v>203</v>
      </c>
      <c r="H81" s="104">
        <v>0</v>
      </c>
      <c r="I81" s="105">
        <v>45.98</v>
      </c>
      <c r="J81" s="132">
        <f t="shared" si="8"/>
        <v>74.02000000000001</v>
      </c>
      <c r="K81" s="108">
        <v>0</v>
      </c>
      <c r="L81" s="106">
        <v>33.99</v>
      </c>
      <c r="M81" s="126">
        <f t="shared" si="9"/>
        <v>66.00999999999999</v>
      </c>
      <c r="N81" s="133">
        <v>0</v>
      </c>
      <c r="O81" s="106">
        <v>0</v>
      </c>
      <c r="P81" s="134">
        <v>0</v>
      </c>
      <c r="Q81" s="59">
        <f t="shared" si="10"/>
        <v>0</v>
      </c>
      <c r="R81" s="133" t="s">
        <v>230</v>
      </c>
      <c r="S81" s="106">
        <v>0</v>
      </c>
      <c r="T81" s="59">
        <f t="shared" si="11"/>
        <v>0</v>
      </c>
      <c r="U81" s="104"/>
      <c r="V81" s="105"/>
      <c r="W81" s="132"/>
      <c r="X81" s="81"/>
      <c r="Y81" s="66"/>
    </row>
    <row r="82" spans="2:25" ht="12.75">
      <c r="B82" s="83"/>
      <c r="C82" s="84"/>
      <c r="D82" s="85">
        <v>3</v>
      </c>
      <c r="E82" s="85">
        <v>6504</v>
      </c>
      <c r="F82" s="84" t="s">
        <v>97</v>
      </c>
      <c r="G82" s="86" t="s">
        <v>98</v>
      </c>
      <c r="H82" s="87">
        <v>0</v>
      </c>
      <c r="I82" s="88" t="s">
        <v>84</v>
      </c>
      <c r="J82" s="139">
        <f t="shared" si="8"/>
        <v>0</v>
      </c>
      <c r="K82" s="90">
        <v>10</v>
      </c>
      <c r="L82" s="89">
        <v>39.55</v>
      </c>
      <c r="M82" s="122">
        <f t="shared" si="9"/>
        <v>50.45</v>
      </c>
      <c r="N82" s="128">
        <v>0</v>
      </c>
      <c r="O82" s="89">
        <v>0</v>
      </c>
      <c r="P82" s="124">
        <v>0</v>
      </c>
      <c r="Q82" s="56">
        <f t="shared" si="10"/>
        <v>0</v>
      </c>
      <c r="R82" s="128">
        <v>29.74</v>
      </c>
      <c r="S82" s="89">
        <v>15</v>
      </c>
      <c r="T82" s="56">
        <f t="shared" si="11"/>
        <v>15</v>
      </c>
      <c r="U82" s="87"/>
      <c r="V82" s="88"/>
      <c r="W82" s="139"/>
      <c r="X82" s="91"/>
      <c r="Y82" s="120"/>
    </row>
    <row r="83" spans="2:25" ht="12.75">
      <c r="B83" s="93">
        <v>9014</v>
      </c>
      <c r="C83" s="94" t="s">
        <v>216</v>
      </c>
      <c r="D83" s="95">
        <v>1</v>
      </c>
      <c r="E83" s="95">
        <v>3001</v>
      </c>
      <c r="F83" s="94" t="s">
        <v>69</v>
      </c>
      <c r="G83" s="96" t="s">
        <v>217</v>
      </c>
      <c r="H83" s="97">
        <v>0</v>
      </c>
      <c r="I83" s="98">
        <v>43.22</v>
      </c>
      <c r="J83" s="129">
        <f t="shared" si="8"/>
        <v>76.78</v>
      </c>
      <c r="K83" s="101">
        <v>0</v>
      </c>
      <c r="L83" s="99" t="s">
        <v>84</v>
      </c>
      <c r="M83" s="129">
        <f t="shared" si="9"/>
        <v>0</v>
      </c>
      <c r="N83" s="130">
        <v>0</v>
      </c>
      <c r="O83" s="99">
        <v>0</v>
      </c>
      <c r="P83" s="131">
        <v>0</v>
      </c>
      <c r="Q83" s="100">
        <f t="shared" si="10"/>
        <v>0</v>
      </c>
      <c r="R83" s="130">
        <v>42.36</v>
      </c>
      <c r="S83" s="99">
        <v>50</v>
      </c>
      <c r="T83" s="100">
        <f t="shared" si="11"/>
        <v>50</v>
      </c>
      <c r="U83" s="97">
        <v>0</v>
      </c>
      <c r="V83" s="98">
        <v>0</v>
      </c>
      <c r="W83" s="129">
        <f>IF(OR(V83="снят",V83="н/я",V83="н/ф",V83="",V83=0),0,360-U83-V83)</f>
        <v>0</v>
      </c>
      <c r="X83" s="102">
        <f>SUM(J83:J85,M83:M85,Q83:Q85,T83:T85,W83)</f>
        <v>307.90999999999997</v>
      </c>
      <c r="Y83" s="103">
        <f>Y80+1</f>
        <v>26</v>
      </c>
    </row>
    <row r="84" spans="2:25" ht="12.75">
      <c r="B84" s="51"/>
      <c r="C84" s="52"/>
      <c r="D84" s="79">
        <v>2</v>
      </c>
      <c r="E84" s="79">
        <v>5517</v>
      </c>
      <c r="F84" s="52" t="s">
        <v>207</v>
      </c>
      <c r="G84" s="53" t="s">
        <v>218</v>
      </c>
      <c r="H84" s="104">
        <v>10</v>
      </c>
      <c r="I84" s="105">
        <v>42.18</v>
      </c>
      <c r="J84" s="132">
        <f t="shared" si="8"/>
        <v>67.82</v>
      </c>
      <c r="K84" s="108">
        <v>5</v>
      </c>
      <c r="L84" s="106">
        <v>32.69</v>
      </c>
      <c r="M84" s="126">
        <f t="shared" si="9"/>
        <v>62.31</v>
      </c>
      <c r="N84" s="133">
        <v>0</v>
      </c>
      <c r="O84" s="106">
        <v>0</v>
      </c>
      <c r="P84" s="134">
        <v>0</v>
      </c>
      <c r="Q84" s="59">
        <f t="shared" si="10"/>
        <v>0</v>
      </c>
      <c r="R84" s="133">
        <v>39.77</v>
      </c>
      <c r="S84" s="106">
        <v>51</v>
      </c>
      <c r="T84" s="59">
        <f t="shared" si="11"/>
        <v>51</v>
      </c>
      <c r="U84" s="104"/>
      <c r="V84" s="105"/>
      <c r="W84" s="132"/>
      <c r="X84" s="81"/>
      <c r="Y84" s="66"/>
    </row>
    <row r="85" spans="2:25" ht="12.75">
      <c r="B85" s="109"/>
      <c r="C85" s="110"/>
      <c r="D85" s="111">
        <v>3</v>
      </c>
      <c r="E85" s="111">
        <v>3006</v>
      </c>
      <c r="F85" s="110" t="s">
        <v>205</v>
      </c>
      <c r="G85" s="112" t="s">
        <v>219</v>
      </c>
      <c r="H85" s="113">
        <v>0</v>
      </c>
      <c r="I85" s="114" t="s">
        <v>220</v>
      </c>
      <c r="J85" s="135">
        <f t="shared" si="8"/>
        <v>0</v>
      </c>
      <c r="K85" s="116">
        <v>0</v>
      </c>
      <c r="L85" s="115" t="s">
        <v>220</v>
      </c>
      <c r="M85" s="136">
        <f t="shared" si="9"/>
        <v>0</v>
      </c>
      <c r="N85" s="137" t="s">
        <v>220</v>
      </c>
      <c r="O85" s="115">
        <v>0</v>
      </c>
      <c r="P85" s="138">
        <v>0</v>
      </c>
      <c r="Q85" s="117">
        <f t="shared" si="10"/>
        <v>0</v>
      </c>
      <c r="R85" s="137" t="s">
        <v>220</v>
      </c>
      <c r="S85" s="115">
        <v>0</v>
      </c>
      <c r="T85" s="117">
        <f t="shared" si="11"/>
        <v>0</v>
      </c>
      <c r="U85" s="113"/>
      <c r="V85" s="114"/>
      <c r="W85" s="135"/>
      <c r="X85" s="118"/>
      <c r="Y85" s="119"/>
    </row>
    <row r="86" spans="2:25" ht="12.75">
      <c r="B86" s="51">
        <v>9016</v>
      </c>
      <c r="C86" s="52" t="s">
        <v>221</v>
      </c>
      <c r="D86" s="79">
        <v>1</v>
      </c>
      <c r="E86" s="79">
        <v>5511</v>
      </c>
      <c r="F86" s="52" t="s">
        <v>99</v>
      </c>
      <c r="G86" s="53" t="s">
        <v>222</v>
      </c>
      <c r="H86" s="104">
        <v>0</v>
      </c>
      <c r="I86" s="105" t="s">
        <v>84</v>
      </c>
      <c r="J86" s="132">
        <f t="shared" si="8"/>
        <v>0</v>
      </c>
      <c r="K86" s="108">
        <v>0</v>
      </c>
      <c r="L86" s="106">
        <v>35.37</v>
      </c>
      <c r="M86" s="132">
        <f t="shared" si="9"/>
        <v>64.63</v>
      </c>
      <c r="N86" s="133">
        <v>0</v>
      </c>
      <c r="O86" s="106">
        <v>0</v>
      </c>
      <c r="P86" s="134">
        <v>0</v>
      </c>
      <c r="Q86" s="107">
        <f t="shared" si="10"/>
        <v>0</v>
      </c>
      <c r="R86" s="133">
        <v>41.09</v>
      </c>
      <c r="S86" s="106">
        <v>42</v>
      </c>
      <c r="T86" s="107">
        <f t="shared" si="11"/>
        <v>42</v>
      </c>
      <c r="U86" s="104">
        <v>0</v>
      </c>
      <c r="V86" s="105">
        <v>0</v>
      </c>
      <c r="W86" s="132">
        <f>IF(OR(V86="снят",V86="н/я",V86="н/ф",V86="",V86=0),0,360-U86-V86)</f>
        <v>0</v>
      </c>
      <c r="X86" s="81">
        <f>SUM(J86:J88,M86:M88,Q86:Q88,T86:T88,W86)</f>
        <v>296.65</v>
      </c>
      <c r="Y86" s="82">
        <f>Y83+1</f>
        <v>27</v>
      </c>
    </row>
    <row r="87" spans="2:25" ht="12.75">
      <c r="B87" s="51"/>
      <c r="C87" s="52"/>
      <c r="D87" s="79">
        <v>2</v>
      </c>
      <c r="E87" s="79">
        <v>4002</v>
      </c>
      <c r="F87" s="52" t="s">
        <v>200</v>
      </c>
      <c r="G87" s="53" t="s">
        <v>223</v>
      </c>
      <c r="H87" s="104">
        <v>0</v>
      </c>
      <c r="I87" s="105" t="s">
        <v>84</v>
      </c>
      <c r="J87" s="132">
        <f t="shared" si="8"/>
        <v>0</v>
      </c>
      <c r="K87" s="108">
        <v>0</v>
      </c>
      <c r="L87" s="106" t="s">
        <v>84</v>
      </c>
      <c r="M87" s="126">
        <f t="shared" si="9"/>
        <v>0</v>
      </c>
      <c r="N87" s="133">
        <v>0</v>
      </c>
      <c r="O87" s="106">
        <v>0</v>
      </c>
      <c r="P87" s="134">
        <v>0</v>
      </c>
      <c r="Q87" s="59">
        <f t="shared" si="10"/>
        <v>0</v>
      </c>
      <c r="R87" s="133">
        <v>39.52</v>
      </c>
      <c r="S87" s="106">
        <v>49</v>
      </c>
      <c r="T87" s="59">
        <f t="shared" si="11"/>
        <v>49</v>
      </c>
      <c r="U87" s="104"/>
      <c r="V87" s="105"/>
      <c r="W87" s="132"/>
      <c r="X87" s="81"/>
      <c r="Y87" s="66"/>
    </row>
    <row r="88" spans="2:25" ht="12.75">
      <c r="B88" s="83"/>
      <c r="C88" s="84"/>
      <c r="D88" s="85">
        <v>3</v>
      </c>
      <c r="E88" s="85">
        <v>5513</v>
      </c>
      <c r="F88" s="84" t="s">
        <v>57</v>
      </c>
      <c r="G88" s="86" t="s">
        <v>224</v>
      </c>
      <c r="H88" s="87">
        <v>0</v>
      </c>
      <c r="I88" s="88">
        <v>40.55</v>
      </c>
      <c r="J88" s="139">
        <f t="shared" si="8"/>
        <v>79.45</v>
      </c>
      <c r="K88" s="90">
        <v>5</v>
      </c>
      <c r="L88" s="89">
        <v>34.43</v>
      </c>
      <c r="M88" s="122">
        <f t="shared" si="9"/>
        <v>60.57</v>
      </c>
      <c r="N88" s="128">
        <v>0</v>
      </c>
      <c r="O88" s="89">
        <v>0</v>
      </c>
      <c r="P88" s="124">
        <v>0</v>
      </c>
      <c r="Q88" s="56">
        <f t="shared" si="10"/>
        <v>0</v>
      </c>
      <c r="R88" s="128">
        <v>21.7</v>
      </c>
      <c r="S88" s="89">
        <v>1</v>
      </c>
      <c r="T88" s="56">
        <f t="shared" si="11"/>
        <v>1</v>
      </c>
      <c r="U88" s="87"/>
      <c r="V88" s="88"/>
      <c r="W88" s="139"/>
      <c r="X88" s="91"/>
      <c r="Y88" s="120"/>
    </row>
    <row r="89" spans="2:25" ht="13.5" thickBot="1">
      <c r="B89" s="67"/>
      <c r="C89" s="68"/>
      <c r="D89" s="68"/>
      <c r="E89" s="68"/>
      <c r="F89" s="68"/>
      <c r="G89" s="69"/>
      <c r="H89" s="70"/>
      <c r="I89" s="68"/>
      <c r="J89" s="71"/>
      <c r="K89" s="70"/>
      <c r="L89" s="68"/>
      <c r="M89" s="71"/>
      <c r="N89" s="70"/>
      <c r="O89" s="68"/>
      <c r="P89" s="69"/>
      <c r="Q89" s="71"/>
      <c r="R89" s="70"/>
      <c r="S89" s="68"/>
      <c r="T89" s="71"/>
      <c r="U89" s="70"/>
      <c r="V89" s="68"/>
      <c r="W89" s="71"/>
      <c r="X89" s="72"/>
      <c r="Y89" s="73"/>
    </row>
  </sheetData>
  <sheetProtection/>
  <mergeCells count="13">
    <mergeCell ref="R6:T6"/>
    <mergeCell ref="U6:W6"/>
    <mergeCell ref="D6:D7"/>
    <mergeCell ref="B6:B7"/>
    <mergeCell ref="Y6:Y7"/>
    <mergeCell ref="X6:X7"/>
    <mergeCell ref="C6:C7"/>
    <mergeCell ref="G6:G7"/>
    <mergeCell ref="K6:M6"/>
    <mergeCell ref="H6:J6"/>
    <mergeCell ref="F6:F7"/>
    <mergeCell ref="E6:E7"/>
    <mergeCell ref="N6:Q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3"/>
  <dimension ref="B1:F120"/>
  <sheetViews>
    <sheetView workbookViewId="0" topLeftCell="A142">
      <selection activeCell="C18" sqref="C18"/>
    </sheetView>
  </sheetViews>
  <sheetFormatPr defaultColWidth="9.00390625" defaultRowHeight="18" customHeight="1"/>
  <cols>
    <col min="1" max="1" width="1.37890625" style="140" customWidth="1"/>
    <col min="2" max="2" width="9.125" style="156" customWidth="1"/>
    <col min="3" max="3" width="22.75390625" style="140" customWidth="1"/>
    <col min="4" max="4" width="26.00390625" style="140" customWidth="1"/>
    <col min="5" max="5" width="23.875" style="140" customWidth="1"/>
    <col min="6" max="6" width="18.25390625" style="140" customWidth="1"/>
    <col min="7" max="16384" width="9.125" style="140" customWidth="1"/>
  </cols>
  <sheetData>
    <row r="1" spans="2:6" ht="18" customHeight="1" thickBot="1">
      <c r="B1" s="178" t="s">
        <v>258</v>
      </c>
      <c r="C1" s="179"/>
      <c r="D1" s="179"/>
      <c r="E1" s="179"/>
      <c r="F1" s="180"/>
    </row>
    <row r="2" spans="2:6" ht="18" customHeight="1">
      <c r="B2" s="141" t="s">
        <v>259</v>
      </c>
      <c r="C2" s="142" t="s">
        <v>260</v>
      </c>
      <c r="D2" s="142" t="s">
        <v>261</v>
      </c>
      <c r="E2" s="142" t="s">
        <v>262</v>
      </c>
      <c r="F2" s="143" t="s">
        <v>263</v>
      </c>
    </row>
    <row r="3" spans="2:6" ht="18" customHeight="1">
      <c r="B3" s="144">
        <v>6502</v>
      </c>
      <c r="C3" s="145" t="s">
        <v>80</v>
      </c>
      <c r="D3" s="145" t="s">
        <v>81</v>
      </c>
      <c r="E3" s="145" t="s">
        <v>267</v>
      </c>
      <c r="F3" s="146" t="s">
        <v>48</v>
      </c>
    </row>
    <row r="4" spans="2:6" ht="18" customHeight="1">
      <c r="B4" s="147">
        <v>6503</v>
      </c>
      <c r="C4" s="148" t="s">
        <v>87</v>
      </c>
      <c r="D4" s="148" t="s">
        <v>88</v>
      </c>
      <c r="E4" s="148" t="s">
        <v>268</v>
      </c>
      <c r="F4" s="149" t="s">
        <v>50</v>
      </c>
    </row>
    <row r="5" spans="2:6" ht="18" customHeight="1">
      <c r="B5" s="147">
        <v>6510</v>
      </c>
      <c r="C5" s="148" t="s">
        <v>99</v>
      </c>
      <c r="D5" s="148" t="s">
        <v>100</v>
      </c>
      <c r="E5" s="148" t="s">
        <v>269</v>
      </c>
      <c r="F5" s="149" t="s">
        <v>45</v>
      </c>
    </row>
    <row r="6" spans="2:6" ht="18" customHeight="1">
      <c r="B6" s="147">
        <v>6524</v>
      </c>
      <c r="C6" s="148" t="s">
        <v>73</v>
      </c>
      <c r="D6" s="148" t="s">
        <v>75</v>
      </c>
      <c r="E6" s="148" t="s">
        <v>267</v>
      </c>
      <c r="F6" s="149" t="s">
        <v>47</v>
      </c>
    </row>
    <row r="7" spans="2:6" ht="18" customHeight="1">
      <c r="B7" s="147">
        <v>6509</v>
      </c>
      <c r="C7" s="148" t="s">
        <v>73</v>
      </c>
      <c r="D7" s="148" t="s">
        <v>74</v>
      </c>
      <c r="E7" s="148" t="s">
        <v>270</v>
      </c>
      <c r="F7" s="149" t="s">
        <v>47</v>
      </c>
    </row>
    <row r="8" spans="2:6" ht="18" customHeight="1">
      <c r="B8" s="147">
        <v>6508</v>
      </c>
      <c r="C8" s="148" t="s">
        <v>71</v>
      </c>
      <c r="D8" s="148" t="s">
        <v>72</v>
      </c>
      <c r="E8" s="148" t="s">
        <v>271</v>
      </c>
      <c r="F8" s="149" t="s">
        <v>43</v>
      </c>
    </row>
    <row r="9" spans="2:6" ht="18" customHeight="1">
      <c r="B9" s="147">
        <v>6520</v>
      </c>
      <c r="C9" s="148" t="s">
        <v>69</v>
      </c>
      <c r="D9" s="148" t="s">
        <v>70</v>
      </c>
      <c r="E9" s="148" t="s">
        <v>272</v>
      </c>
      <c r="F9" s="149" t="s">
        <v>46</v>
      </c>
    </row>
    <row r="10" spans="2:6" ht="18" customHeight="1">
      <c r="B10" s="147">
        <v>6514</v>
      </c>
      <c r="C10" s="148" t="s">
        <v>67</v>
      </c>
      <c r="D10" s="148" t="s">
        <v>68</v>
      </c>
      <c r="E10" s="148" t="s">
        <v>273</v>
      </c>
      <c r="F10" s="149" t="s">
        <v>43</v>
      </c>
    </row>
    <row r="11" spans="2:6" ht="18" customHeight="1">
      <c r="B11" s="147">
        <v>6512</v>
      </c>
      <c r="C11" s="148" t="s">
        <v>65</v>
      </c>
      <c r="D11" s="148" t="s">
        <v>66</v>
      </c>
      <c r="E11" s="148" t="s">
        <v>274</v>
      </c>
      <c r="F11" s="149" t="s">
        <v>44</v>
      </c>
    </row>
    <row r="12" spans="2:6" ht="18" customHeight="1">
      <c r="B12" s="147">
        <v>6501</v>
      </c>
      <c r="C12" s="148" t="s">
        <v>63</v>
      </c>
      <c r="D12" s="148" t="s">
        <v>64</v>
      </c>
      <c r="E12" s="148" t="s">
        <v>275</v>
      </c>
      <c r="F12" s="149" t="s">
        <v>46</v>
      </c>
    </row>
    <row r="13" spans="2:6" ht="18" customHeight="1">
      <c r="B13" s="147">
        <v>6517</v>
      </c>
      <c r="C13" s="148" t="s">
        <v>61</v>
      </c>
      <c r="D13" s="148" t="s">
        <v>62</v>
      </c>
      <c r="E13" s="148" t="s">
        <v>276</v>
      </c>
      <c r="F13" s="149" t="s">
        <v>43</v>
      </c>
    </row>
    <row r="14" spans="2:6" ht="18" customHeight="1">
      <c r="B14" s="147">
        <v>6516</v>
      </c>
      <c r="C14" s="148" t="s">
        <v>59</v>
      </c>
      <c r="D14" s="148" t="s">
        <v>60</v>
      </c>
      <c r="E14" s="148" t="s">
        <v>277</v>
      </c>
      <c r="F14" s="149" t="s">
        <v>44</v>
      </c>
    </row>
    <row r="15" spans="2:6" ht="18" customHeight="1">
      <c r="B15" s="147">
        <v>6521</v>
      </c>
      <c r="C15" s="148" t="s">
        <v>57</v>
      </c>
      <c r="D15" s="148" t="s">
        <v>58</v>
      </c>
      <c r="E15" s="148" t="s">
        <v>278</v>
      </c>
      <c r="F15" s="149" t="s">
        <v>45</v>
      </c>
    </row>
    <row r="16" spans="2:6" ht="18" customHeight="1">
      <c r="B16" s="147">
        <v>6515</v>
      </c>
      <c r="C16" s="148" t="s">
        <v>55</v>
      </c>
      <c r="D16" s="148" t="s">
        <v>56</v>
      </c>
      <c r="E16" s="148" t="s">
        <v>279</v>
      </c>
      <c r="F16" s="149" t="s">
        <v>44</v>
      </c>
    </row>
    <row r="17" spans="2:6" ht="18" customHeight="1">
      <c r="B17" s="147">
        <v>6513</v>
      </c>
      <c r="C17" s="148" t="s">
        <v>53</v>
      </c>
      <c r="D17" s="148" t="s">
        <v>54</v>
      </c>
      <c r="E17" s="148" t="s">
        <v>280</v>
      </c>
      <c r="F17" s="149" t="s">
        <v>43</v>
      </c>
    </row>
    <row r="18" spans="2:6" ht="18" customHeight="1">
      <c r="B18" s="147" t="s">
        <v>281</v>
      </c>
      <c r="C18" s="148" t="s">
        <v>281</v>
      </c>
      <c r="D18" s="148" t="s">
        <v>281</v>
      </c>
      <c r="E18" s="148" t="s">
        <v>281</v>
      </c>
      <c r="F18" s="149" t="s">
        <v>281</v>
      </c>
    </row>
    <row r="19" spans="2:6" ht="18" customHeight="1">
      <c r="B19" s="147" t="s">
        <v>281</v>
      </c>
      <c r="C19" s="148" t="s">
        <v>281</v>
      </c>
      <c r="D19" s="148" t="s">
        <v>281</v>
      </c>
      <c r="E19" s="148" t="s">
        <v>281</v>
      </c>
      <c r="F19" s="149" t="s">
        <v>281</v>
      </c>
    </row>
    <row r="20" spans="2:6" ht="18" customHeight="1">
      <c r="B20" s="147" t="s">
        <v>281</v>
      </c>
      <c r="C20" s="148" t="s">
        <v>281</v>
      </c>
      <c r="D20" s="148" t="s">
        <v>281</v>
      </c>
      <c r="E20" s="148" t="s">
        <v>281</v>
      </c>
      <c r="F20" s="149" t="s">
        <v>281</v>
      </c>
    </row>
    <row r="21" spans="2:6" ht="18" customHeight="1">
      <c r="B21" s="147" t="s">
        <v>281</v>
      </c>
      <c r="C21" s="148" t="s">
        <v>281</v>
      </c>
      <c r="D21" s="148" t="s">
        <v>281</v>
      </c>
      <c r="E21" s="148" t="s">
        <v>281</v>
      </c>
      <c r="F21" s="149" t="s">
        <v>281</v>
      </c>
    </row>
    <row r="22" spans="2:6" ht="18" customHeight="1">
      <c r="B22" s="147" t="s">
        <v>281</v>
      </c>
      <c r="C22" s="148" t="s">
        <v>281</v>
      </c>
      <c r="D22" s="148" t="s">
        <v>281</v>
      </c>
      <c r="E22" s="148" t="s">
        <v>281</v>
      </c>
      <c r="F22" s="149" t="s">
        <v>281</v>
      </c>
    </row>
    <row r="23" spans="2:6" ht="18" customHeight="1">
      <c r="B23" s="147" t="s">
        <v>281</v>
      </c>
      <c r="C23" s="148" t="s">
        <v>281</v>
      </c>
      <c r="D23" s="148" t="s">
        <v>281</v>
      </c>
      <c r="E23" s="148" t="s">
        <v>281</v>
      </c>
      <c r="F23" s="149" t="s">
        <v>281</v>
      </c>
    </row>
    <row r="24" spans="2:6" ht="18" customHeight="1">
      <c r="B24" s="147" t="s">
        <v>281</v>
      </c>
      <c r="C24" s="148" t="s">
        <v>281</v>
      </c>
      <c r="D24" s="148" t="s">
        <v>281</v>
      </c>
      <c r="E24" s="148" t="s">
        <v>281</v>
      </c>
      <c r="F24" s="149" t="s">
        <v>281</v>
      </c>
    </row>
    <row r="25" spans="2:6" ht="18" customHeight="1">
      <c r="B25" s="147" t="s">
        <v>281</v>
      </c>
      <c r="C25" s="148" t="s">
        <v>281</v>
      </c>
      <c r="D25" s="148" t="s">
        <v>281</v>
      </c>
      <c r="E25" s="148" t="s">
        <v>281</v>
      </c>
      <c r="F25" s="149" t="s">
        <v>281</v>
      </c>
    </row>
    <row r="26" spans="2:6" ht="18" customHeight="1">
      <c r="B26" s="147" t="s">
        <v>281</v>
      </c>
      <c r="C26" s="148" t="s">
        <v>281</v>
      </c>
      <c r="D26" s="148" t="s">
        <v>281</v>
      </c>
      <c r="E26" s="148" t="s">
        <v>281</v>
      </c>
      <c r="F26" s="149" t="s">
        <v>281</v>
      </c>
    </row>
    <row r="27" spans="2:6" ht="18" customHeight="1">
      <c r="B27" s="147" t="s">
        <v>281</v>
      </c>
      <c r="C27" s="148" t="s">
        <v>281</v>
      </c>
      <c r="D27" s="148" t="s">
        <v>281</v>
      </c>
      <c r="E27" s="148" t="s">
        <v>281</v>
      </c>
      <c r="F27" s="149" t="s">
        <v>281</v>
      </c>
    </row>
    <row r="28" spans="2:6" ht="18" customHeight="1" thickBot="1">
      <c r="B28" s="150" t="s">
        <v>281</v>
      </c>
      <c r="C28" s="151" t="s">
        <v>281</v>
      </c>
      <c r="D28" s="151" t="s">
        <v>281</v>
      </c>
      <c r="E28" s="151" t="s">
        <v>281</v>
      </c>
      <c r="F28" s="152" t="s">
        <v>281</v>
      </c>
    </row>
    <row r="29" spans="2:6" ht="18" customHeight="1" thickBot="1">
      <c r="B29" s="178" t="s">
        <v>264</v>
      </c>
      <c r="C29" s="179"/>
      <c r="D29" s="179"/>
      <c r="E29" s="179"/>
      <c r="F29" s="180"/>
    </row>
    <row r="30" spans="2:6" ht="18" customHeight="1">
      <c r="B30" s="153" t="s">
        <v>259</v>
      </c>
      <c r="C30" s="154" t="s">
        <v>260</v>
      </c>
      <c r="D30" s="154" t="s">
        <v>261</v>
      </c>
      <c r="E30" s="154" t="s">
        <v>262</v>
      </c>
      <c r="F30" s="155" t="s">
        <v>263</v>
      </c>
    </row>
    <row r="31" spans="2:6" ht="18" customHeight="1">
      <c r="B31" s="144">
        <v>5511</v>
      </c>
      <c r="C31" s="145" t="s">
        <v>99</v>
      </c>
      <c r="D31" s="145" t="s">
        <v>222</v>
      </c>
      <c r="E31" s="145" t="s">
        <v>282</v>
      </c>
      <c r="F31" s="146" t="s">
        <v>45</v>
      </c>
    </row>
    <row r="32" spans="2:6" ht="18" customHeight="1">
      <c r="B32" s="147">
        <v>5517</v>
      </c>
      <c r="C32" s="148" t="s">
        <v>207</v>
      </c>
      <c r="D32" s="148" t="s">
        <v>218</v>
      </c>
      <c r="E32" s="148" t="s">
        <v>283</v>
      </c>
      <c r="F32" s="149" t="s">
        <v>46</v>
      </c>
    </row>
    <row r="33" spans="2:6" ht="18" customHeight="1">
      <c r="B33" s="147">
        <v>5508</v>
      </c>
      <c r="C33" s="148" t="s">
        <v>166</v>
      </c>
      <c r="D33" s="148" t="s">
        <v>171</v>
      </c>
      <c r="E33" s="148" t="s">
        <v>284</v>
      </c>
      <c r="F33" s="149" t="s">
        <v>46</v>
      </c>
    </row>
    <row r="34" spans="2:6" ht="18" customHeight="1">
      <c r="B34" s="147">
        <v>5509</v>
      </c>
      <c r="C34" s="148" t="s">
        <v>183</v>
      </c>
      <c r="D34" s="148" t="s">
        <v>213</v>
      </c>
      <c r="E34" s="148" t="s">
        <v>285</v>
      </c>
      <c r="F34" s="149" t="s">
        <v>43</v>
      </c>
    </row>
    <row r="35" spans="2:6" ht="18" customHeight="1">
      <c r="B35" s="147">
        <v>5529</v>
      </c>
      <c r="C35" s="148" t="s">
        <v>136</v>
      </c>
      <c r="D35" s="148" t="s">
        <v>137</v>
      </c>
      <c r="E35" s="148" t="s">
        <v>286</v>
      </c>
      <c r="F35" s="149" t="s">
        <v>43</v>
      </c>
    </row>
    <row r="36" spans="2:6" ht="18" customHeight="1">
      <c r="B36" s="147">
        <v>5501</v>
      </c>
      <c r="C36" s="148" t="s">
        <v>82</v>
      </c>
      <c r="D36" s="148" t="s">
        <v>236</v>
      </c>
      <c r="E36" s="148" t="s">
        <v>267</v>
      </c>
      <c r="F36" s="149" t="s">
        <v>47</v>
      </c>
    </row>
    <row r="37" spans="2:6" ht="18" customHeight="1">
      <c r="B37" s="147">
        <v>5527</v>
      </c>
      <c r="C37" s="148" t="s">
        <v>160</v>
      </c>
      <c r="D37" s="148" t="s">
        <v>161</v>
      </c>
      <c r="E37" s="148" t="s">
        <v>287</v>
      </c>
      <c r="F37" s="149" t="s">
        <v>51</v>
      </c>
    </row>
    <row r="38" spans="2:6" ht="18" customHeight="1">
      <c r="B38" s="147">
        <v>5513</v>
      </c>
      <c r="C38" s="148" t="s">
        <v>57</v>
      </c>
      <c r="D38" s="148" t="s">
        <v>224</v>
      </c>
      <c r="E38" s="148" t="s">
        <v>288</v>
      </c>
      <c r="F38" s="149" t="s">
        <v>45</v>
      </c>
    </row>
    <row r="39" spans="2:6" ht="18" customHeight="1">
      <c r="B39" s="147">
        <v>5502</v>
      </c>
      <c r="C39" s="148" t="s">
        <v>177</v>
      </c>
      <c r="D39" s="148" t="s">
        <v>178</v>
      </c>
      <c r="E39" s="148" t="s">
        <v>289</v>
      </c>
      <c r="F39" s="149" t="s">
        <v>47</v>
      </c>
    </row>
    <row r="40" spans="2:6" ht="18" customHeight="1">
      <c r="B40" s="147">
        <v>5506</v>
      </c>
      <c r="C40" s="148" t="s">
        <v>95</v>
      </c>
      <c r="D40" s="148" t="s">
        <v>235</v>
      </c>
      <c r="E40" s="148" t="s">
        <v>267</v>
      </c>
      <c r="F40" s="149" t="s">
        <v>50</v>
      </c>
    </row>
    <row r="41" spans="2:6" ht="18" customHeight="1">
      <c r="B41" s="147">
        <v>5520</v>
      </c>
      <c r="C41" s="148" t="s">
        <v>71</v>
      </c>
      <c r="D41" s="148" t="s">
        <v>151</v>
      </c>
      <c r="E41" s="148" t="s">
        <v>290</v>
      </c>
      <c r="F41" s="149" t="s">
        <v>43</v>
      </c>
    </row>
    <row r="42" spans="2:6" ht="18" customHeight="1">
      <c r="B42" s="147">
        <v>5512</v>
      </c>
      <c r="C42" s="148" t="s">
        <v>53</v>
      </c>
      <c r="D42" s="148" t="s">
        <v>109</v>
      </c>
      <c r="E42" s="148" t="s">
        <v>291</v>
      </c>
      <c r="F42" s="149" t="s">
        <v>43</v>
      </c>
    </row>
    <row r="43" spans="2:6" ht="18" customHeight="1">
      <c r="B43" s="147">
        <v>5525</v>
      </c>
      <c r="C43" s="148" t="s">
        <v>118</v>
      </c>
      <c r="D43" s="148" t="s">
        <v>119</v>
      </c>
      <c r="E43" s="148" t="s">
        <v>292</v>
      </c>
      <c r="F43" s="149" t="s">
        <v>43</v>
      </c>
    </row>
    <row r="44" spans="2:6" ht="18" customHeight="1">
      <c r="B44" s="147">
        <v>5522</v>
      </c>
      <c r="C44" s="148" t="s">
        <v>183</v>
      </c>
      <c r="D44" s="148" t="s">
        <v>184</v>
      </c>
      <c r="E44" s="148" t="s">
        <v>293</v>
      </c>
      <c r="F44" s="149" t="s">
        <v>43</v>
      </c>
    </row>
    <row r="45" spans="2:6" ht="18" customHeight="1">
      <c r="B45" s="147">
        <v>5526</v>
      </c>
      <c r="C45" s="148" t="s">
        <v>63</v>
      </c>
      <c r="D45" s="148" t="s">
        <v>173</v>
      </c>
      <c r="E45" s="148" t="s">
        <v>294</v>
      </c>
      <c r="F45" s="149" t="s">
        <v>46</v>
      </c>
    </row>
    <row r="46" spans="2:6" ht="18" customHeight="1">
      <c r="B46" s="147">
        <v>5528</v>
      </c>
      <c r="C46" s="148" t="s">
        <v>233</v>
      </c>
      <c r="D46" s="148" t="s">
        <v>234</v>
      </c>
      <c r="E46" s="148" t="s">
        <v>267</v>
      </c>
      <c r="F46" s="149" t="s">
        <v>50</v>
      </c>
    </row>
    <row r="47" spans="2:6" ht="18" customHeight="1">
      <c r="B47" s="147">
        <v>5519</v>
      </c>
      <c r="C47" s="148" t="s">
        <v>65</v>
      </c>
      <c r="D47" s="148" t="s">
        <v>124</v>
      </c>
      <c r="E47" s="148" t="s">
        <v>295</v>
      </c>
      <c r="F47" s="149" t="s">
        <v>44</v>
      </c>
    </row>
    <row r="48" spans="2:6" ht="18" customHeight="1">
      <c r="B48" s="147">
        <v>5510</v>
      </c>
      <c r="C48" s="148" t="s">
        <v>55</v>
      </c>
      <c r="D48" s="148" t="s">
        <v>147</v>
      </c>
      <c r="E48" s="148" t="s">
        <v>296</v>
      </c>
      <c r="F48" s="149" t="s">
        <v>44</v>
      </c>
    </row>
    <row r="49" spans="2:6" ht="18" customHeight="1">
      <c r="B49" s="147">
        <v>5530</v>
      </c>
      <c r="C49" s="148" t="s">
        <v>142</v>
      </c>
      <c r="D49" s="148" t="s">
        <v>175</v>
      </c>
      <c r="E49" s="148" t="s">
        <v>297</v>
      </c>
      <c r="F49" s="149" t="s">
        <v>47</v>
      </c>
    </row>
    <row r="50" spans="2:6" ht="18" customHeight="1">
      <c r="B50" s="147">
        <v>5521</v>
      </c>
      <c r="C50" s="148" t="s">
        <v>129</v>
      </c>
      <c r="D50" s="148" t="s">
        <v>130</v>
      </c>
      <c r="E50" s="148" t="s">
        <v>298</v>
      </c>
      <c r="F50" s="149" t="s">
        <v>44</v>
      </c>
    </row>
    <row r="51" spans="2:6" ht="18" customHeight="1">
      <c r="B51" s="147" t="s">
        <v>281</v>
      </c>
      <c r="C51" s="148" t="s">
        <v>281</v>
      </c>
      <c r="D51" s="148" t="s">
        <v>281</v>
      </c>
      <c r="E51" s="148" t="s">
        <v>281</v>
      </c>
      <c r="F51" s="149" t="s">
        <v>281</v>
      </c>
    </row>
    <row r="52" spans="2:6" ht="18" customHeight="1">
      <c r="B52" s="147" t="s">
        <v>281</v>
      </c>
      <c r="C52" s="148" t="s">
        <v>281</v>
      </c>
      <c r="D52" s="148" t="s">
        <v>281</v>
      </c>
      <c r="E52" s="148" t="s">
        <v>281</v>
      </c>
      <c r="F52" s="149" t="s">
        <v>281</v>
      </c>
    </row>
    <row r="53" spans="2:6" ht="18" customHeight="1">
      <c r="B53" s="147" t="s">
        <v>281</v>
      </c>
      <c r="C53" s="148" t="s">
        <v>281</v>
      </c>
      <c r="D53" s="148" t="s">
        <v>281</v>
      </c>
      <c r="E53" s="148" t="s">
        <v>281</v>
      </c>
      <c r="F53" s="149" t="s">
        <v>281</v>
      </c>
    </row>
    <row r="54" spans="2:6" ht="18" customHeight="1">
      <c r="B54" s="147" t="s">
        <v>281</v>
      </c>
      <c r="C54" s="148" t="s">
        <v>281</v>
      </c>
      <c r="D54" s="148" t="s">
        <v>281</v>
      </c>
      <c r="E54" s="148" t="s">
        <v>281</v>
      </c>
      <c r="F54" s="149" t="s">
        <v>281</v>
      </c>
    </row>
    <row r="55" spans="2:6" ht="18" customHeight="1">
      <c r="B55" s="147" t="s">
        <v>281</v>
      </c>
      <c r="C55" s="148" t="s">
        <v>281</v>
      </c>
      <c r="D55" s="148" t="s">
        <v>281</v>
      </c>
      <c r="E55" s="148" t="s">
        <v>281</v>
      </c>
      <c r="F55" s="149" t="s">
        <v>281</v>
      </c>
    </row>
    <row r="56" spans="2:6" ht="18" customHeight="1">
      <c r="B56" s="147" t="s">
        <v>281</v>
      </c>
      <c r="C56" s="148" t="s">
        <v>281</v>
      </c>
      <c r="D56" s="148" t="s">
        <v>281</v>
      </c>
      <c r="E56" s="148" t="s">
        <v>281</v>
      </c>
      <c r="F56" s="149" t="s">
        <v>281</v>
      </c>
    </row>
    <row r="57" spans="2:6" ht="18" customHeight="1">
      <c r="B57" s="147" t="s">
        <v>281</v>
      </c>
      <c r="C57" s="148" t="s">
        <v>281</v>
      </c>
      <c r="D57" s="148" t="s">
        <v>281</v>
      </c>
      <c r="E57" s="148" t="s">
        <v>281</v>
      </c>
      <c r="F57" s="149" t="s">
        <v>281</v>
      </c>
    </row>
    <row r="58" spans="2:6" ht="18" customHeight="1">
      <c r="B58" s="147" t="s">
        <v>281</v>
      </c>
      <c r="C58" s="148" t="s">
        <v>281</v>
      </c>
      <c r="D58" s="148" t="s">
        <v>281</v>
      </c>
      <c r="E58" s="148" t="s">
        <v>281</v>
      </c>
      <c r="F58" s="149" t="s">
        <v>281</v>
      </c>
    </row>
    <row r="59" spans="2:6" ht="18" customHeight="1">
      <c r="B59" s="147" t="s">
        <v>281</v>
      </c>
      <c r="C59" s="148" t="s">
        <v>281</v>
      </c>
      <c r="D59" s="148" t="s">
        <v>281</v>
      </c>
      <c r="E59" s="148" t="s">
        <v>281</v>
      </c>
      <c r="F59" s="149" t="s">
        <v>281</v>
      </c>
    </row>
    <row r="60" spans="2:6" ht="18" customHeight="1">
      <c r="B60" s="147" t="s">
        <v>281</v>
      </c>
      <c r="C60" s="148" t="s">
        <v>281</v>
      </c>
      <c r="D60" s="148" t="s">
        <v>281</v>
      </c>
      <c r="E60" s="148" t="s">
        <v>281</v>
      </c>
      <c r="F60" s="149" t="s">
        <v>281</v>
      </c>
    </row>
    <row r="61" spans="2:6" ht="18" customHeight="1">
      <c r="B61" s="147" t="s">
        <v>281</v>
      </c>
      <c r="C61" s="148" t="s">
        <v>281</v>
      </c>
      <c r="D61" s="148" t="s">
        <v>281</v>
      </c>
      <c r="E61" s="148" t="s">
        <v>281</v>
      </c>
      <c r="F61" s="149" t="s">
        <v>281</v>
      </c>
    </row>
    <row r="62" spans="2:6" ht="18" customHeight="1">
      <c r="B62" s="147" t="s">
        <v>281</v>
      </c>
      <c r="C62" s="148" t="s">
        <v>281</v>
      </c>
      <c r="D62" s="148" t="s">
        <v>281</v>
      </c>
      <c r="E62" s="148" t="s">
        <v>281</v>
      </c>
      <c r="F62" s="149" t="s">
        <v>281</v>
      </c>
    </row>
    <row r="63" spans="2:6" ht="18" customHeight="1" thickBot="1">
      <c r="B63" s="150" t="s">
        <v>281</v>
      </c>
      <c r="C63" s="151" t="s">
        <v>281</v>
      </c>
      <c r="D63" s="151" t="s">
        <v>281</v>
      </c>
      <c r="E63" s="151" t="s">
        <v>281</v>
      </c>
      <c r="F63" s="152" t="s">
        <v>281</v>
      </c>
    </row>
    <row r="64" spans="2:6" ht="18" customHeight="1" thickBot="1">
      <c r="B64" s="178" t="s">
        <v>265</v>
      </c>
      <c r="C64" s="179"/>
      <c r="D64" s="179"/>
      <c r="E64" s="179"/>
      <c r="F64" s="180"/>
    </row>
    <row r="65" spans="2:6" ht="18" customHeight="1">
      <c r="B65" s="141" t="s">
        <v>259</v>
      </c>
      <c r="C65" s="142" t="s">
        <v>260</v>
      </c>
      <c r="D65" s="142" t="s">
        <v>261</v>
      </c>
      <c r="E65" s="142" t="s">
        <v>262</v>
      </c>
      <c r="F65" s="143" t="s">
        <v>263</v>
      </c>
    </row>
    <row r="66" spans="2:6" ht="18" customHeight="1">
      <c r="B66" s="144">
        <v>4015</v>
      </c>
      <c r="C66" s="145" t="s">
        <v>189</v>
      </c>
      <c r="D66" s="145" t="s">
        <v>190</v>
      </c>
      <c r="E66" s="145" t="s">
        <v>299</v>
      </c>
      <c r="F66" s="146" t="s">
        <v>43</v>
      </c>
    </row>
    <row r="67" spans="2:6" ht="18" customHeight="1">
      <c r="B67" s="147">
        <v>4012</v>
      </c>
      <c r="C67" s="148" t="s">
        <v>118</v>
      </c>
      <c r="D67" s="148" t="s">
        <v>150</v>
      </c>
      <c r="E67" s="148" t="s">
        <v>300</v>
      </c>
      <c r="F67" s="149" t="s">
        <v>43</v>
      </c>
    </row>
    <row r="68" spans="2:6" ht="18" customHeight="1">
      <c r="B68" s="147">
        <v>4030</v>
      </c>
      <c r="C68" s="148" t="s">
        <v>80</v>
      </c>
      <c r="D68" s="148" t="s">
        <v>249</v>
      </c>
      <c r="E68" s="148" t="s">
        <v>267</v>
      </c>
      <c r="F68" s="149" t="s">
        <v>48</v>
      </c>
    </row>
    <row r="69" spans="2:6" ht="18" customHeight="1">
      <c r="B69" s="147">
        <v>4006</v>
      </c>
      <c r="C69" s="148" t="s">
        <v>168</v>
      </c>
      <c r="D69" s="148" t="s">
        <v>169</v>
      </c>
      <c r="E69" s="148" t="s">
        <v>301</v>
      </c>
      <c r="F69" s="149" t="s">
        <v>46</v>
      </c>
    </row>
    <row r="70" spans="2:6" ht="18" customHeight="1">
      <c r="B70" s="147">
        <v>4011</v>
      </c>
      <c r="C70" s="148" t="s">
        <v>205</v>
      </c>
      <c r="D70" s="148" t="s">
        <v>206</v>
      </c>
      <c r="E70" s="148" t="s">
        <v>302</v>
      </c>
      <c r="F70" s="149" t="s">
        <v>46</v>
      </c>
    </row>
    <row r="71" spans="2:6" ht="18" customHeight="1">
      <c r="B71" s="147">
        <v>4017</v>
      </c>
      <c r="C71" s="148" t="s">
        <v>152</v>
      </c>
      <c r="D71" s="148" t="s">
        <v>153</v>
      </c>
      <c r="E71" s="148" t="s">
        <v>303</v>
      </c>
      <c r="F71" s="149" t="s">
        <v>43</v>
      </c>
    </row>
    <row r="72" spans="2:6" ht="18" customHeight="1">
      <c r="B72" s="147">
        <v>4001</v>
      </c>
      <c r="C72" s="148" t="s">
        <v>55</v>
      </c>
      <c r="D72" s="148" t="s">
        <v>125</v>
      </c>
      <c r="E72" s="148" t="s">
        <v>304</v>
      </c>
      <c r="F72" s="149" t="s">
        <v>44</v>
      </c>
    </row>
    <row r="73" spans="2:6" ht="18" customHeight="1">
      <c r="B73" s="147">
        <v>4024</v>
      </c>
      <c r="C73" s="148" t="s">
        <v>116</v>
      </c>
      <c r="D73" s="148" t="s">
        <v>117</v>
      </c>
      <c r="E73" s="148" t="s">
        <v>305</v>
      </c>
      <c r="F73" s="149" t="s">
        <v>43</v>
      </c>
    </row>
    <row r="74" spans="2:6" ht="18" customHeight="1">
      <c r="B74" s="147">
        <v>4033</v>
      </c>
      <c r="C74" s="148" t="s">
        <v>140</v>
      </c>
      <c r="D74" s="148" t="s">
        <v>141</v>
      </c>
      <c r="E74" s="148" t="s">
        <v>306</v>
      </c>
      <c r="F74" s="149" t="s">
        <v>47</v>
      </c>
    </row>
    <row r="75" spans="2:6" ht="18" customHeight="1">
      <c r="B75" s="147">
        <v>4019</v>
      </c>
      <c r="C75" s="148" t="s">
        <v>181</v>
      </c>
      <c r="D75" s="148" t="s">
        <v>248</v>
      </c>
      <c r="E75" s="148" t="s">
        <v>267</v>
      </c>
      <c r="F75" s="149" t="s">
        <v>43</v>
      </c>
    </row>
    <row r="76" spans="2:6" ht="18" customHeight="1">
      <c r="B76" s="147">
        <v>4005</v>
      </c>
      <c r="C76" s="148" t="s">
        <v>127</v>
      </c>
      <c r="D76" s="148" t="s">
        <v>128</v>
      </c>
      <c r="E76" s="148" t="s">
        <v>307</v>
      </c>
      <c r="F76" s="149" t="s">
        <v>44</v>
      </c>
    </row>
    <row r="77" spans="2:6" ht="18" customHeight="1">
      <c r="B77" s="147">
        <v>4028</v>
      </c>
      <c r="C77" s="148" t="s">
        <v>118</v>
      </c>
      <c r="D77" s="148" t="s">
        <v>212</v>
      </c>
      <c r="E77" s="148" t="s">
        <v>308</v>
      </c>
      <c r="F77" s="149" t="s">
        <v>43</v>
      </c>
    </row>
    <row r="78" spans="2:6" ht="18" customHeight="1">
      <c r="B78" s="147">
        <v>4004</v>
      </c>
      <c r="C78" s="148" t="s">
        <v>131</v>
      </c>
      <c r="D78" s="148" t="s">
        <v>132</v>
      </c>
      <c r="E78" s="148" t="s">
        <v>309</v>
      </c>
      <c r="F78" s="149" t="s">
        <v>44</v>
      </c>
    </row>
    <row r="79" spans="2:6" ht="18" customHeight="1">
      <c r="B79" s="147">
        <v>4026</v>
      </c>
      <c r="C79" s="148" t="s">
        <v>238</v>
      </c>
      <c r="D79" s="148" t="s">
        <v>247</v>
      </c>
      <c r="E79" s="148" t="s">
        <v>267</v>
      </c>
      <c r="F79" s="149" t="s">
        <v>232</v>
      </c>
    </row>
    <row r="80" spans="2:6" ht="18" customHeight="1">
      <c r="B80" s="147">
        <v>4032</v>
      </c>
      <c r="C80" s="148" t="s">
        <v>95</v>
      </c>
      <c r="D80" s="148" t="s">
        <v>203</v>
      </c>
      <c r="E80" s="148" t="s">
        <v>310</v>
      </c>
      <c r="F80" s="149" t="s">
        <v>50</v>
      </c>
    </row>
    <row r="81" spans="2:6" ht="18" customHeight="1">
      <c r="B81" s="147">
        <v>4013</v>
      </c>
      <c r="C81" s="148" t="s">
        <v>89</v>
      </c>
      <c r="D81" s="148" t="s">
        <v>120</v>
      </c>
      <c r="E81" s="148" t="s">
        <v>311</v>
      </c>
      <c r="F81" s="149" t="s">
        <v>43</v>
      </c>
    </row>
    <row r="82" spans="2:6" ht="18" customHeight="1">
      <c r="B82" s="147">
        <v>4007</v>
      </c>
      <c r="C82" s="148" t="s">
        <v>110</v>
      </c>
      <c r="D82" s="148" t="s">
        <v>111</v>
      </c>
      <c r="E82" s="148" t="s">
        <v>312</v>
      </c>
      <c r="F82" s="149" t="s">
        <v>43</v>
      </c>
    </row>
    <row r="83" spans="2:6" ht="18" customHeight="1">
      <c r="B83" s="147">
        <v>4014</v>
      </c>
      <c r="C83" s="148" t="s">
        <v>122</v>
      </c>
      <c r="D83" s="148" t="s">
        <v>123</v>
      </c>
      <c r="E83" s="148" t="s">
        <v>313</v>
      </c>
      <c r="F83" s="149" t="s">
        <v>44</v>
      </c>
    </row>
    <row r="84" spans="2:6" ht="18" customHeight="1">
      <c r="B84" s="147">
        <v>4020</v>
      </c>
      <c r="C84" s="148" t="s">
        <v>166</v>
      </c>
      <c r="D84" s="148" t="s">
        <v>167</v>
      </c>
      <c r="E84" s="148" t="s">
        <v>314</v>
      </c>
      <c r="F84" s="149" t="s">
        <v>46</v>
      </c>
    </row>
    <row r="85" spans="2:6" ht="18" customHeight="1">
      <c r="B85" s="147">
        <v>4025</v>
      </c>
      <c r="C85" s="148" t="s">
        <v>195</v>
      </c>
      <c r="D85" s="148" t="s">
        <v>196</v>
      </c>
      <c r="E85" s="148" t="s">
        <v>315</v>
      </c>
      <c r="F85" s="149" t="s">
        <v>44</v>
      </c>
    </row>
    <row r="86" spans="2:6" ht="18" customHeight="1">
      <c r="B86" s="147">
        <v>4009</v>
      </c>
      <c r="C86" s="148" t="s">
        <v>113</v>
      </c>
      <c r="D86" s="148" t="s">
        <v>114</v>
      </c>
      <c r="E86" s="148" t="s">
        <v>316</v>
      </c>
      <c r="F86" s="149" t="s">
        <v>43</v>
      </c>
    </row>
    <row r="87" spans="2:6" ht="18" customHeight="1">
      <c r="B87" s="147">
        <v>4003</v>
      </c>
      <c r="C87" s="148" t="s">
        <v>142</v>
      </c>
      <c r="D87" s="148" t="s">
        <v>143</v>
      </c>
      <c r="E87" s="148" t="s">
        <v>317</v>
      </c>
      <c r="F87" s="149" t="s">
        <v>47</v>
      </c>
    </row>
    <row r="88" spans="2:6" ht="18" customHeight="1">
      <c r="B88" s="147">
        <v>4018</v>
      </c>
      <c r="C88" s="148" t="s">
        <v>61</v>
      </c>
      <c r="D88" s="148" t="s">
        <v>108</v>
      </c>
      <c r="E88" s="148" t="s">
        <v>318</v>
      </c>
      <c r="F88" s="149" t="s">
        <v>43</v>
      </c>
    </row>
    <row r="89" spans="2:6" ht="18" customHeight="1">
      <c r="B89" s="147" t="s">
        <v>281</v>
      </c>
      <c r="C89" s="148" t="s">
        <v>281</v>
      </c>
      <c r="D89" s="148" t="s">
        <v>281</v>
      </c>
      <c r="E89" s="148" t="s">
        <v>281</v>
      </c>
      <c r="F89" s="149" t="s">
        <v>281</v>
      </c>
    </row>
    <row r="90" spans="2:6" ht="18" customHeight="1">
      <c r="B90" s="147" t="s">
        <v>281</v>
      </c>
      <c r="C90" s="148" t="s">
        <v>281</v>
      </c>
      <c r="D90" s="148" t="s">
        <v>281</v>
      </c>
      <c r="E90" s="148" t="s">
        <v>281</v>
      </c>
      <c r="F90" s="149" t="s">
        <v>281</v>
      </c>
    </row>
    <row r="91" spans="2:6" ht="18" customHeight="1">
      <c r="B91" s="147" t="s">
        <v>281</v>
      </c>
      <c r="C91" s="148" t="s">
        <v>281</v>
      </c>
      <c r="D91" s="148" t="s">
        <v>281</v>
      </c>
      <c r="E91" s="148" t="s">
        <v>281</v>
      </c>
      <c r="F91" s="149" t="s">
        <v>281</v>
      </c>
    </row>
    <row r="92" spans="2:6" ht="18" customHeight="1">
      <c r="B92" s="147" t="s">
        <v>281</v>
      </c>
      <c r="C92" s="148" t="s">
        <v>281</v>
      </c>
      <c r="D92" s="148" t="s">
        <v>281</v>
      </c>
      <c r="E92" s="148" t="s">
        <v>281</v>
      </c>
      <c r="F92" s="149" t="s">
        <v>281</v>
      </c>
    </row>
    <row r="93" spans="2:6" ht="18" customHeight="1">
      <c r="B93" s="147" t="s">
        <v>281</v>
      </c>
      <c r="C93" s="148" t="s">
        <v>281</v>
      </c>
      <c r="D93" s="148" t="s">
        <v>281</v>
      </c>
      <c r="E93" s="148" t="s">
        <v>281</v>
      </c>
      <c r="F93" s="149" t="s">
        <v>281</v>
      </c>
    </row>
    <row r="94" spans="2:6" ht="18" customHeight="1">
      <c r="B94" s="147" t="s">
        <v>281</v>
      </c>
      <c r="C94" s="148" t="s">
        <v>281</v>
      </c>
      <c r="D94" s="148" t="s">
        <v>281</v>
      </c>
      <c r="E94" s="148" t="s">
        <v>281</v>
      </c>
      <c r="F94" s="149" t="s">
        <v>281</v>
      </c>
    </row>
    <row r="95" spans="2:6" ht="18" customHeight="1">
      <c r="B95" s="147" t="s">
        <v>281</v>
      </c>
      <c r="C95" s="148" t="s">
        <v>281</v>
      </c>
      <c r="D95" s="148" t="s">
        <v>281</v>
      </c>
      <c r="E95" s="148" t="s">
        <v>281</v>
      </c>
      <c r="F95" s="149" t="s">
        <v>281</v>
      </c>
    </row>
    <row r="96" spans="2:6" ht="18" customHeight="1">
      <c r="B96" s="147" t="s">
        <v>281</v>
      </c>
      <c r="C96" s="148" t="s">
        <v>281</v>
      </c>
      <c r="D96" s="148" t="s">
        <v>281</v>
      </c>
      <c r="E96" s="148" t="s">
        <v>281</v>
      </c>
      <c r="F96" s="149" t="s">
        <v>281</v>
      </c>
    </row>
    <row r="97" spans="2:6" ht="18" customHeight="1">
      <c r="B97" s="147" t="s">
        <v>281</v>
      </c>
      <c r="C97" s="148" t="s">
        <v>281</v>
      </c>
      <c r="D97" s="148" t="s">
        <v>281</v>
      </c>
      <c r="E97" s="148" t="s">
        <v>281</v>
      </c>
      <c r="F97" s="149" t="s">
        <v>281</v>
      </c>
    </row>
    <row r="98" spans="2:6" ht="18" customHeight="1">
      <c r="B98" s="147" t="s">
        <v>281</v>
      </c>
      <c r="C98" s="148" t="s">
        <v>281</v>
      </c>
      <c r="D98" s="148" t="s">
        <v>281</v>
      </c>
      <c r="E98" s="148" t="s">
        <v>281</v>
      </c>
      <c r="F98" s="149" t="s">
        <v>281</v>
      </c>
    </row>
    <row r="99" spans="2:6" ht="18" customHeight="1">
      <c r="B99" s="147" t="s">
        <v>281</v>
      </c>
      <c r="C99" s="148" t="s">
        <v>281</v>
      </c>
      <c r="D99" s="148" t="s">
        <v>281</v>
      </c>
      <c r="E99" s="148" t="s">
        <v>281</v>
      </c>
      <c r="F99" s="149" t="s">
        <v>281</v>
      </c>
    </row>
    <row r="100" spans="2:6" ht="18" customHeight="1">
      <c r="B100" s="147" t="s">
        <v>281</v>
      </c>
      <c r="C100" s="148" t="s">
        <v>281</v>
      </c>
      <c r="D100" s="148" t="s">
        <v>281</v>
      </c>
      <c r="E100" s="148" t="s">
        <v>281</v>
      </c>
      <c r="F100" s="149" t="s">
        <v>281</v>
      </c>
    </row>
    <row r="101" spans="2:6" ht="18" customHeight="1" thickBot="1">
      <c r="B101" s="150" t="s">
        <v>281</v>
      </c>
      <c r="C101" s="151" t="s">
        <v>281</v>
      </c>
      <c r="D101" s="151" t="s">
        <v>281</v>
      </c>
      <c r="E101" s="151" t="s">
        <v>281</v>
      </c>
      <c r="F101" s="152" t="s">
        <v>281</v>
      </c>
    </row>
    <row r="102" spans="2:6" ht="18" customHeight="1" thickBot="1">
      <c r="B102" s="178" t="s">
        <v>266</v>
      </c>
      <c r="C102" s="179"/>
      <c r="D102" s="179"/>
      <c r="E102" s="179"/>
      <c r="F102" s="180"/>
    </row>
    <row r="103" spans="2:6" ht="18" customHeight="1">
      <c r="B103" s="141" t="s">
        <v>259</v>
      </c>
      <c r="C103" s="142" t="s">
        <v>260</v>
      </c>
      <c r="D103" s="142" t="s">
        <v>261</v>
      </c>
      <c r="E103" s="142" t="s">
        <v>262</v>
      </c>
      <c r="F103" s="143" t="s">
        <v>263</v>
      </c>
    </row>
    <row r="104" spans="2:6" ht="18" customHeight="1">
      <c r="B104" s="144">
        <v>3001</v>
      </c>
      <c r="C104" s="145" t="s">
        <v>69</v>
      </c>
      <c r="D104" s="145" t="s">
        <v>217</v>
      </c>
      <c r="E104" s="145" t="s">
        <v>319</v>
      </c>
      <c r="F104" s="146" t="s">
        <v>46</v>
      </c>
    </row>
    <row r="105" spans="2:6" ht="18" customHeight="1">
      <c r="B105" s="147">
        <v>3011</v>
      </c>
      <c r="C105" s="148" t="s">
        <v>251</v>
      </c>
      <c r="D105" s="148" t="s">
        <v>252</v>
      </c>
      <c r="E105" s="148" t="s">
        <v>267</v>
      </c>
      <c r="F105" s="149" t="s">
        <v>48</v>
      </c>
    </row>
    <row r="106" spans="2:6" ht="18" customHeight="1">
      <c r="B106" s="147">
        <v>3002</v>
      </c>
      <c r="C106" s="148" t="s">
        <v>145</v>
      </c>
      <c r="D106" s="148" t="s">
        <v>146</v>
      </c>
      <c r="E106" s="148" t="s">
        <v>320</v>
      </c>
      <c r="F106" s="149" t="s">
        <v>44</v>
      </c>
    </row>
    <row r="107" spans="2:6" ht="18" customHeight="1">
      <c r="B107" s="147">
        <v>3013</v>
      </c>
      <c r="C107" s="148" t="s">
        <v>155</v>
      </c>
      <c r="D107" s="148" t="s">
        <v>156</v>
      </c>
      <c r="E107" s="148" t="s">
        <v>321</v>
      </c>
      <c r="F107" s="149" t="s">
        <v>48</v>
      </c>
    </row>
    <row r="108" spans="2:6" ht="18" customHeight="1">
      <c r="B108" s="147">
        <v>3012</v>
      </c>
      <c r="C108" s="148" t="s">
        <v>157</v>
      </c>
      <c r="D108" s="148" t="s">
        <v>158</v>
      </c>
      <c r="E108" s="148" t="s">
        <v>322</v>
      </c>
      <c r="F108" s="149" t="s">
        <v>48</v>
      </c>
    </row>
    <row r="109" spans="2:6" ht="18" customHeight="1">
      <c r="B109" s="147">
        <v>3015</v>
      </c>
      <c r="C109" s="148" t="s">
        <v>69</v>
      </c>
      <c r="D109" s="148" t="s">
        <v>172</v>
      </c>
      <c r="E109" s="148" t="s">
        <v>323</v>
      </c>
      <c r="F109" s="149" t="s">
        <v>46</v>
      </c>
    </row>
    <row r="110" spans="2:6" ht="18" customHeight="1">
      <c r="B110" s="147">
        <v>3008</v>
      </c>
      <c r="C110" s="148" t="s">
        <v>61</v>
      </c>
      <c r="D110" s="148" t="s">
        <v>138</v>
      </c>
      <c r="E110" s="148" t="s">
        <v>324</v>
      </c>
      <c r="F110" s="149" t="s">
        <v>43</v>
      </c>
    </row>
    <row r="111" spans="2:6" ht="18" customHeight="1">
      <c r="B111" s="147">
        <v>3009</v>
      </c>
      <c r="C111" s="148" t="s">
        <v>65</v>
      </c>
      <c r="D111" s="148" t="s">
        <v>148</v>
      </c>
      <c r="E111" s="148" t="s">
        <v>325</v>
      </c>
      <c r="F111" s="149" t="s">
        <v>44</v>
      </c>
    </row>
    <row r="112" spans="2:6" ht="18" customHeight="1">
      <c r="B112" s="147">
        <v>3005</v>
      </c>
      <c r="C112" s="148" t="s">
        <v>134</v>
      </c>
      <c r="D112" s="148" t="s">
        <v>135</v>
      </c>
      <c r="E112" s="148" t="s">
        <v>326</v>
      </c>
      <c r="F112" s="149" t="s">
        <v>43</v>
      </c>
    </row>
    <row r="113" spans="2:6" ht="18" customHeight="1">
      <c r="B113" s="147" t="s">
        <v>281</v>
      </c>
      <c r="C113" s="148" t="s">
        <v>281</v>
      </c>
      <c r="D113" s="148" t="s">
        <v>281</v>
      </c>
      <c r="E113" s="148" t="s">
        <v>281</v>
      </c>
      <c r="F113" s="149" t="s">
        <v>281</v>
      </c>
    </row>
    <row r="114" spans="2:6" ht="18" customHeight="1">
      <c r="B114" s="147" t="s">
        <v>281</v>
      </c>
      <c r="C114" s="148" t="s">
        <v>281</v>
      </c>
      <c r="D114" s="148" t="s">
        <v>281</v>
      </c>
      <c r="E114" s="148" t="s">
        <v>281</v>
      </c>
      <c r="F114" s="149" t="s">
        <v>281</v>
      </c>
    </row>
    <row r="115" spans="2:6" ht="18" customHeight="1">
      <c r="B115" s="147" t="s">
        <v>281</v>
      </c>
      <c r="C115" s="148" t="s">
        <v>281</v>
      </c>
      <c r="D115" s="148" t="s">
        <v>281</v>
      </c>
      <c r="E115" s="148" t="s">
        <v>281</v>
      </c>
      <c r="F115" s="149" t="s">
        <v>281</v>
      </c>
    </row>
    <row r="116" spans="2:6" ht="18" customHeight="1">
      <c r="B116" s="147" t="s">
        <v>281</v>
      </c>
      <c r="C116" s="148" t="s">
        <v>281</v>
      </c>
      <c r="D116" s="148" t="s">
        <v>281</v>
      </c>
      <c r="E116" s="148" t="s">
        <v>281</v>
      </c>
      <c r="F116" s="149" t="s">
        <v>281</v>
      </c>
    </row>
    <row r="117" spans="2:6" ht="18" customHeight="1">
      <c r="B117" s="147" t="s">
        <v>281</v>
      </c>
      <c r="C117" s="148" t="s">
        <v>281</v>
      </c>
      <c r="D117" s="148" t="s">
        <v>281</v>
      </c>
      <c r="E117" s="148" t="s">
        <v>281</v>
      </c>
      <c r="F117" s="149" t="s">
        <v>281</v>
      </c>
    </row>
    <row r="118" spans="2:6" ht="18" customHeight="1">
      <c r="B118" s="147" t="s">
        <v>281</v>
      </c>
      <c r="C118" s="148" t="s">
        <v>281</v>
      </c>
      <c r="D118" s="148" t="s">
        <v>281</v>
      </c>
      <c r="E118" s="148" t="s">
        <v>281</v>
      </c>
      <c r="F118" s="149" t="s">
        <v>281</v>
      </c>
    </row>
    <row r="119" spans="2:6" ht="18" customHeight="1">
      <c r="B119" s="147" t="s">
        <v>281</v>
      </c>
      <c r="C119" s="148" t="s">
        <v>281</v>
      </c>
      <c r="D119" s="148" t="s">
        <v>281</v>
      </c>
      <c r="E119" s="148" t="s">
        <v>281</v>
      </c>
      <c r="F119" s="149" t="s">
        <v>281</v>
      </c>
    </row>
    <row r="120" spans="2:6" ht="18" customHeight="1" thickBot="1">
      <c r="B120" s="150" t="s">
        <v>281</v>
      </c>
      <c r="C120" s="151" t="s">
        <v>281</v>
      </c>
      <c r="D120" s="151" t="s">
        <v>281</v>
      </c>
      <c r="E120" s="151" t="s">
        <v>281</v>
      </c>
      <c r="F120" s="152" t="s">
        <v>281</v>
      </c>
    </row>
  </sheetData>
  <mergeCells count="4">
    <mergeCell ref="B1:F1"/>
    <mergeCell ref="B29:F29"/>
    <mergeCell ref="B64:F64"/>
    <mergeCell ref="B102:F102"/>
  </mergeCells>
  <printOptions/>
  <pageMargins left="0.3937007874015748" right="0.3937007874015748" top="0.64" bottom="0.3937007874015748" header="0.3" footer="0.5118110236220472"/>
  <pageSetup horizontalDpi="600" verticalDpi="600" orientation="portrait" paperSize="9" scale="96" r:id="rId1"/>
  <headerFooter alignWithMargins="0">
    <oddHeader>&amp;C&amp;"Arial Cyr,полужирный"&amp;12ПОРЯДОК СТАРТА - ФИНАЛ</oddHeader>
  </headerFooter>
  <rowBreaks count="3" manualBreakCount="3">
    <brk id="28" max="255" man="1"/>
    <brk id="63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2009-08-29T13:03:26Z</dcterms:created>
  <dcterms:modified xsi:type="dcterms:W3CDTF">2009-08-29T13:21:35Z</dcterms:modified>
  <cp:category/>
  <cp:version/>
  <cp:contentType/>
  <cp:contentStatus/>
</cp:coreProperties>
</file>